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uslaw97j-my.sharepoint.com/personal/agrzeskowiak_siuslaw97j_onmicrosoft_com/Documents/"/>
    </mc:Choice>
  </mc:AlternateContent>
  <xr:revisionPtr revIDLastSave="0" documentId="8_{99193D0A-96FB-4B80-857A-0D1AE60985F8}" xr6:coauthVersionLast="47" xr6:coauthVersionMax="47" xr10:uidLastSave="{00000000-0000-0000-0000-000000000000}"/>
  <bookViews>
    <workbookView xWindow="30240" yWindow="1935" windowWidth="28785" windowHeight="15105" xr2:uid="{6C211B8B-1344-4E4A-BF96-E6B7BB378B5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C20" i="2"/>
  <c r="C23" i="2"/>
  <c r="C22" i="2"/>
  <c r="D23" i="2" s="1"/>
  <c r="C21" i="2"/>
  <c r="D22" i="2" s="1"/>
  <c r="E23" i="2" s="1"/>
  <c r="F24" i="2" s="1"/>
  <c r="G25" i="2" s="1"/>
  <c r="D24" i="2"/>
  <c r="E25" i="2" s="1"/>
  <c r="F26" i="2" s="1"/>
  <c r="G27" i="2" s="1"/>
  <c r="D25" i="2"/>
  <c r="E26" i="2" s="1"/>
  <c r="F27" i="2" s="1"/>
  <c r="G28" i="2" s="1"/>
  <c r="D26" i="2"/>
  <c r="E27" i="2" s="1"/>
  <c r="F28" i="2" s="1"/>
  <c r="G29" i="2" s="1"/>
  <c r="D27" i="2"/>
  <c r="E28" i="2" s="1"/>
  <c r="F29" i="2" s="1"/>
  <c r="G30" i="2" s="1"/>
  <c r="D28" i="2"/>
  <c r="E29" i="2" s="1"/>
  <c r="F30" i="2" s="1"/>
  <c r="G31" i="2" s="1"/>
  <c r="D29" i="2"/>
  <c r="E30" i="2" s="1"/>
  <c r="F31" i="2" s="1"/>
  <c r="G32" i="2" s="1"/>
  <c r="D30" i="2"/>
  <c r="E31" i="2" s="1"/>
  <c r="F32" i="2" s="1"/>
  <c r="D31" i="2"/>
  <c r="E32" i="2" s="1"/>
  <c r="D32" i="2"/>
  <c r="E21" i="2"/>
  <c r="F22" i="2" s="1"/>
  <c r="G23" i="2" s="1"/>
  <c r="D21" i="2"/>
  <c r="E22" i="2" s="1"/>
  <c r="F23" i="2" s="1"/>
  <c r="G24" i="2" s="1"/>
  <c r="E20" i="2"/>
  <c r="F21" i="2" s="1"/>
  <c r="G22" i="2" s="1"/>
  <c r="D20" i="2"/>
  <c r="R14" i="2"/>
  <c r="S6" i="2"/>
  <c r="C24" i="2" s="1"/>
  <c r="O7" i="2"/>
  <c r="P7" i="2"/>
  <c r="Q7" i="2"/>
  <c r="R7" i="2"/>
  <c r="O8" i="2"/>
  <c r="P8" i="2"/>
  <c r="Q8" i="2"/>
  <c r="R8" i="2"/>
  <c r="O9" i="2"/>
  <c r="P9" i="2"/>
  <c r="Q9" i="2"/>
  <c r="R9" i="2"/>
  <c r="O10" i="2"/>
  <c r="P10" i="2"/>
  <c r="S10" i="2" s="1"/>
  <c r="C28" i="2" s="1"/>
  <c r="Q10" i="2"/>
  <c r="R10" i="2"/>
  <c r="O11" i="2"/>
  <c r="P11" i="2"/>
  <c r="Q11" i="2"/>
  <c r="R11" i="2"/>
  <c r="O12" i="2"/>
  <c r="P12" i="2"/>
  <c r="Q12" i="2"/>
  <c r="R12" i="2"/>
  <c r="O13" i="2"/>
  <c r="P13" i="2"/>
  <c r="Q13" i="2"/>
  <c r="R13" i="2"/>
  <c r="S13" i="2" s="1"/>
  <c r="C31" i="2" s="1"/>
  <c r="O14" i="2"/>
  <c r="P14" i="2"/>
  <c r="Q14" i="2"/>
  <c r="S14" i="2" s="1"/>
  <c r="C32" i="2" s="1"/>
  <c r="N8" i="2"/>
  <c r="S8" i="2" s="1"/>
  <c r="C26" i="2" s="1"/>
  <c r="N9" i="2"/>
  <c r="S9" i="2" s="1"/>
  <c r="C27" i="2" s="1"/>
  <c r="N10" i="2"/>
  <c r="N11" i="2"/>
  <c r="S11" i="2" s="1"/>
  <c r="C29" i="2" s="1"/>
  <c r="N12" i="2"/>
  <c r="S12" i="2" s="1"/>
  <c r="C30" i="2" s="1"/>
  <c r="N13" i="2"/>
  <c r="N14" i="2"/>
  <c r="N7" i="2"/>
  <c r="S7" i="2" s="1"/>
  <c r="C25" i="2" s="1"/>
  <c r="O6" i="2"/>
  <c r="P6" i="2"/>
  <c r="Q6" i="2"/>
  <c r="R6" i="2"/>
  <c r="O5" i="2"/>
  <c r="S5" i="2" s="1"/>
  <c r="P5" i="2"/>
  <c r="Q5" i="2"/>
  <c r="R5" i="2"/>
  <c r="O4" i="2"/>
  <c r="P4" i="2"/>
  <c r="Q4" i="2"/>
  <c r="R4" i="2"/>
  <c r="N4" i="2"/>
  <c r="S4" i="2" s="1"/>
  <c r="N5" i="2"/>
  <c r="N6" i="2"/>
  <c r="N3" i="2"/>
  <c r="S3" i="2" s="1"/>
  <c r="O3" i="2"/>
  <c r="P3" i="2"/>
  <c r="Q3" i="2"/>
  <c r="R3" i="2"/>
  <c r="C44" i="1"/>
  <c r="D44" i="1"/>
  <c r="E44" i="1"/>
  <c r="E45" i="1" s="1"/>
  <c r="F44" i="1"/>
  <c r="F45" i="1" s="1"/>
  <c r="G44" i="1"/>
  <c r="G45" i="1" s="1"/>
  <c r="H44" i="1"/>
  <c r="I44" i="1"/>
  <c r="J44" i="1"/>
  <c r="J45" i="1" s="1"/>
  <c r="K44" i="1"/>
  <c r="L44" i="1"/>
  <c r="L45" i="1" s="1"/>
  <c r="B44" i="1"/>
  <c r="C33" i="1"/>
  <c r="D33" i="1"/>
  <c r="E33" i="1"/>
  <c r="F33" i="1"/>
  <c r="G33" i="1"/>
  <c r="H33" i="1"/>
  <c r="I33" i="1"/>
  <c r="J33" i="1"/>
  <c r="K33" i="1"/>
  <c r="L33" i="1"/>
  <c r="M33" i="1"/>
  <c r="C35" i="1"/>
  <c r="D35" i="1"/>
  <c r="E35" i="1"/>
  <c r="F35" i="1"/>
  <c r="G35" i="1"/>
  <c r="H35" i="1"/>
  <c r="I35" i="1"/>
  <c r="J35" i="1"/>
  <c r="K35" i="1"/>
  <c r="L35" i="1"/>
  <c r="M35" i="1"/>
  <c r="C39" i="1"/>
  <c r="D39" i="1"/>
  <c r="E39" i="1"/>
  <c r="F39" i="1"/>
  <c r="G39" i="1"/>
  <c r="H39" i="1"/>
  <c r="I39" i="1"/>
  <c r="J39" i="1"/>
  <c r="K39" i="1"/>
  <c r="L39" i="1"/>
  <c r="C33" i="2" l="1"/>
  <c r="D33" i="2"/>
  <c r="F20" i="2"/>
  <c r="G20" i="2" s="1"/>
  <c r="E24" i="2"/>
  <c r="F25" i="2" s="1"/>
  <c r="G26" i="2" s="1"/>
  <c r="G21" i="2"/>
  <c r="K45" i="1"/>
  <c r="H45" i="1"/>
  <c r="N44" i="1"/>
  <c r="D45" i="1"/>
  <c r="I45" i="1"/>
  <c r="N39" i="1"/>
  <c r="B49" i="1" s="1"/>
  <c r="B51" i="1" s="1"/>
  <c r="M44" i="1"/>
  <c r="C45" i="1"/>
  <c r="M45" i="1" s="1"/>
  <c r="C29" i="1"/>
  <c r="D29" i="1"/>
  <c r="E29" i="1"/>
  <c r="F29" i="1"/>
  <c r="G29" i="1"/>
  <c r="H29" i="1"/>
  <c r="I29" i="1"/>
  <c r="J29" i="1"/>
  <c r="K29" i="1"/>
  <c r="L29" i="1"/>
  <c r="M29" i="1"/>
  <c r="C27" i="1"/>
  <c r="D27" i="1"/>
  <c r="E27" i="1"/>
  <c r="F27" i="1"/>
  <c r="G27" i="1"/>
  <c r="H27" i="1"/>
  <c r="I27" i="1"/>
  <c r="J27" i="1"/>
  <c r="K27" i="1"/>
  <c r="L27" i="1"/>
  <c r="C25" i="1"/>
  <c r="D25" i="1"/>
  <c r="E25" i="1"/>
  <c r="F25" i="1"/>
  <c r="G25" i="1"/>
  <c r="H25" i="1"/>
  <c r="I25" i="1"/>
  <c r="J25" i="1"/>
  <c r="K25" i="1"/>
  <c r="L25" i="1"/>
  <c r="C23" i="1"/>
  <c r="D23" i="1"/>
  <c r="E23" i="1"/>
  <c r="F23" i="1"/>
  <c r="G23" i="1"/>
  <c r="H23" i="1"/>
  <c r="I23" i="1"/>
  <c r="J23" i="1"/>
  <c r="K23" i="1"/>
  <c r="L23" i="1"/>
  <c r="C21" i="1"/>
  <c r="D21" i="1"/>
  <c r="E21" i="1"/>
  <c r="F21" i="1"/>
  <c r="G21" i="1"/>
  <c r="H21" i="1"/>
  <c r="I21" i="1"/>
  <c r="J21" i="1"/>
  <c r="K21" i="1"/>
  <c r="L21" i="1"/>
  <c r="C19" i="1"/>
  <c r="D19" i="1"/>
  <c r="E19" i="1"/>
  <c r="F19" i="1"/>
  <c r="G19" i="1"/>
  <c r="H19" i="1"/>
  <c r="I19" i="1"/>
  <c r="J19" i="1"/>
  <c r="K19" i="1"/>
  <c r="L19" i="1"/>
  <c r="C17" i="1"/>
  <c r="D17" i="1"/>
  <c r="E17" i="1"/>
  <c r="F17" i="1"/>
  <c r="G17" i="1"/>
  <c r="H17" i="1"/>
  <c r="I17" i="1"/>
  <c r="J17" i="1"/>
  <c r="K17" i="1"/>
  <c r="L17" i="1"/>
  <c r="C15" i="1"/>
  <c r="D15" i="1"/>
  <c r="E15" i="1"/>
  <c r="F15" i="1"/>
  <c r="G15" i="1"/>
  <c r="H15" i="1"/>
  <c r="I15" i="1"/>
  <c r="J15" i="1"/>
  <c r="K15" i="1"/>
  <c r="L15" i="1"/>
  <c r="C13" i="1"/>
  <c r="D13" i="1"/>
  <c r="E13" i="1"/>
  <c r="F13" i="1"/>
  <c r="G13" i="1"/>
  <c r="H13" i="1"/>
  <c r="I13" i="1"/>
  <c r="J13" i="1"/>
  <c r="K13" i="1"/>
  <c r="L13" i="1"/>
  <c r="C11" i="1"/>
  <c r="D11" i="1"/>
  <c r="E11" i="1"/>
  <c r="F11" i="1"/>
  <c r="G11" i="1"/>
  <c r="H11" i="1"/>
  <c r="I11" i="1"/>
  <c r="J11" i="1"/>
  <c r="K11" i="1"/>
  <c r="L11" i="1"/>
  <c r="C9" i="1"/>
  <c r="D9" i="1"/>
  <c r="E9" i="1"/>
  <c r="F9" i="1"/>
  <c r="G9" i="1"/>
  <c r="H9" i="1"/>
  <c r="I9" i="1"/>
  <c r="J9" i="1"/>
  <c r="K9" i="1"/>
  <c r="L9" i="1"/>
  <c r="C7" i="1"/>
  <c r="D7" i="1"/>
  <c r="E7" i="1"/>
  <c r="F7" i="1"/>
  <c r="G7" i="1"/>
  <c r="H7" i="1"/>
  <c r="I7" i="1"/>
  <c r="J7" i="1"/>
  <c r="K7" i="1"/>
  <c r="L7" i="1"/>
  <c r="C5" i="1"/>
  <c r="D5" i="1"/>
  <c r="E5" i="1"/>
  <c r="F5" i="1"/>
  <c r="G5" i="1"/>
  <c r="H5" i="1"/>
  <c r="I5" i="1"/>
  <c r="J5" i="1"/>
  <c r="K5" i="1"/>
  <c r="L5" i="1"/>
  <c r="M27" i="1"/>
  <c r="M25" i="1"/>
  <c r="M23" i="1"/>
  <c r="M21" i="1"/>
  <c r="M19" i="1"/>
  <c r="M17" i="1"/>
  <c r="M15" i="1"/>
  <c r="M13" i="1"/>
  <c r="M11" i="1"/>
  <c r="M9" i="1"/>
  <c r="M7" i="1"/>
  <c r="M5" i="1"/>
  <c r="C3" i="1"/>
  <c r="D3" i="1"/>
  <c r="E3" i="1"/>
  <c r="F3" i="1"/>
  <c r="G3" i="1"/>
  <c r="H3" i="1"/>
  <c r="I3" i="1"/>
  <c r="J3" i="1"/>
  <c r="K3" i="1"/>
  <c r="L3" i="1"/>
  <c r="M3" i="1"/>
  <c r="E33" i="2" l="1"/>
  <c r="G33" i="2"/>
  <c r="F33" i="2"/>
  <c r="P11" i="1"/>
  <c r="P19" i="1"/>
  <c r="P9" i="1"/>
  <c r="P17" i="1"/>
  <c r="P25" i="1"/>
  <c r="P5" i="1"/>
  <c r="P13" i="1"/>
  <c r="P21" i="1"/>
  <c r="P29" i="1"/>
  <c r="P3" i="1"/>
  <c r="O7" i="1"/>
  <c r="P7" i="1"/>
  <c r="O9" i="1"/>
  <c r="P15" i="1"/>
  <c r="P23" i="1"/>
  <c r="O25" i="1"/>
  <c r="P27" i="1"/>
  <c r="C49" i="1"/>
  <c r="C51" i="1" s="1"/>
  <c r="B50" i="1"/>
  <c r="O3" i="1"/>
  <c r="N15" i="1"/>
  <c r="O15" i="1"/>
  <c r="O11" i="1"/>
  <c r="O19" i="1"/>
  <c r="O27" i="1"/>
  <c r="O17" i="1"/>
  <c r="O5" i="1"/>
  <c r="O13" i="1"/>
  <c r="O21" i="1"/>
  <c r="O23" i="1"/>
  <c r="O29" i="1"/>
  <c r="N29" i="1"/>
  <c r="N19" i="1"/>
  <c r="N5" i="1"/>
  <c r="N11" i="1"/>
  <c r="N13" i="1"/>
  <c r="N21" i="1"/>
  <c r="N27" i="1"/>
  <c r="N17" i="1"/>
  <c r="N9" i="1"/>
  <c r="N25" i="1"/>
  <c r="N33" i="1"/>
  <c r="N3" i="1"/>
  <c r="N7" i="1"/>
  <c r="N23" i="1"/>
  <c r="N35" i="1"/>
  <c r="D49" i="1" l="1"/>
  <c r="D51" i="1" s="1"/>
  <c r="C50" i="1"/>
  <c r="E49" i="1" l="1"/>
  <c r="E51" i="1" s="1"/>
  <c r="D50" i="1"/>
  <c r="F49" i="1" l="1"/>
  <c r="F51" i="1" s="1"/>
  <c r="E50" i="1"/>
  <c r="G49" i="1" l="1"/>
  <c r="G51" i="1" s="1"/>
  <c r="F50" i="1"/>
  <c r="H49" i="1" l="1"/>
  <c r="G50" i="1"/>
  <c r="H50" i="1" l="1"/>
  <c r="H51" i="1"/>
</calcChain>
</file>

<file path=xl/sharedStrings.xml><?xml version="1.0" encoding="utf-8"?>
<sst xmlns="http://schemas.openxmlformats.org/spreadsheetml/2006/main" count="95" uniqueCount="53">
  <si>
    <t>Grade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</si>
  <si>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</si>
  <si>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</si>
  <si>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</si>
  <si>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</si>
  <si>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</si>
  <si>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</si>
  <si>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</si>
  <si>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</si>
  <si>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</si>
  <si>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</si>
  <si>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</si>
  <si>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</si>
  <si>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K</t>
  </si>
  <si>
    <t>12/12+</t>
  </si>
  <si>
    <t>Total</t>
  </si>
  <si>
    <t>Census Population</t>
  </si>
  <si>
    <t>Florence</t>
  </si>
  <si>
    <t>Dunes City</t>
  </si>
  <si>
    <t>AVG YOY Growth</t>
  </si>
  <si>
    <t>YOY</t>
  </si>
  <si>
    <t>LCOG/PSU Population</t>
  </si>
  <si>
    <t>District</t>
  </si>
  <si>
    <t>AVG YOY Growth - high/low removed</t>
  </si>
  <si>
    <t>AVG YOY Growth - recent 5yrs</t>
  </si>
  <si>
    <t>2026-27</t>
  </si>
  <si>
    <t>2027-28</t>
  </si>
  <si>
    <t>2028-29</t>
  </si>
  <si>
    <t>2029-30</t>
  </si>
  <si>
    <t>2030-31</t>
  </si>
  <si>
    <t>2031-32</t>
  </si>
  <si>
    <t>Enrollment/District Population</t>
  </si>
  <si>
    <t>AVG</t>
  </si>
  <si>
    <t>Recent 5yr AVG</t>
  </si>
  <si>
    <t>Enrollment (AVG)</t>
  </si>
  <si>
    <t>Enrollment (Recent 5yr AVG)</t>
  </si>
  <si>
    <t>Projections</t>
  </si>
  <si>
    <t>k-1</t>
  </si>
  <si>
    <t>1-2</t>
  </si>
  <si>
    <t>2-3</t>
  </si>
  <si>
    <t>3-4</t>
  </si>
  <si>
    <t>4-5</t>
  </si>
  <si>
    <t>5-6</t>
  </si>
  <si>
    <t>6-7</t>
  </si>
  <si>
    <t>7-8</t>
  </si>
  <si>
    <t>8-9</t>
  </si>
  <si>
    <t>9-10</t>
  </si>
  <si>
    <t>10-11</t>
  </si>
  <si>
    <t>11-12</t>
  </si>
  <si>
    <t>TOTAL</t>
  </si>
  <si>
    <t>PROJECTIONS</t>
  </si>
  <si>
    <t>District Population</t>
  </si>
  <si>
    <t>YOY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</si>
</sst>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0000FF"/>
      <name val="Aptos Narrow"/>
      <family val="2"/>
      <scheme val="minor"/>
    </font>
    <font>
      <sz val="14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1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10" fontId="0" fillId="0" borderId="6" xfId="0" applyNumberFormat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3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" fillId="0" borderId="2" xfId="0" applyFont="1" applyBorder="1"/>
    <xf numFmtId="0" fontId="1" fillId="0" borderId="5" xfId="0" applyFont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/>
    <xf numFmtId="0" fontId="0" fillId="0" borderId="8" xfId="0" applyBorder="1"/>
    <xf numFmtId="3" fontId="0" fillId="0" borderId="9" xfId="0" applyNumberFormat="1" applyBorder="1" applyAlignment="1">
      <alignment horizontal="center"/>
    </xf>
    <xf numFmtId="0" fontId="0" fillId="3" borderId="5" xfId="0" applyFill="1" applyBorder="1"/>
    <xf numFmtId="3" fontId="0" fillId="3" borderId="6" xfId="0" applyNumberFormat="1" applyFill="1" applyBorder="1" applyAlignment="1">
      <alignment horizontal="center"/>
    </xf>
    <xf numFmtId="3" fontId="0" fillId="3" borderId="7" xfId="0" applyNumberFormat="1" applyFill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9" xfId="0" applyBorder="1"/>
    <xf numFmtId="10" fontId="0" fillId="0" borderId="9" xfId="0" applyNumberFormat="1" applyBorder="1" applyAlignment="1">
      <alignment horizontal="center"/>
    </xf>
    <xf numFmtId="0" fontId="0" fillId="0" borderId="7" xfId="0" applyBorder="1"/>
    <xf numFmtId="10" fontId="0" fillId="3" borderId="4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6" fontId="5" fillId="4" borderId="0" xfId="0" quotePrefix="1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3" fontId="2" fillId="0" borderId="0" xfId="3" applyNumberFormat="1" applyAlignment="1">
      <alignment horizontal="center"/>
    </xf>
    <xf numFmtId="3" fontId="2" fillId="0" borderId="0" xfId="2" applyNumberFormat="1" applyFont="1" applyFill="1" applyBorder="1" applyAlignment="1">
      <alignment horizontal="center"/>
    </xf>
    <xf numFmtId="10" fontId="2" fillId="0" borderId="0" xfId="2" applyNumberFormat="1" applyFont="1" applyFill="1" applyBorder="1" applyAlignment="1">
      <alignment horizontal="center"/>
    </xf>
    <xf numFmtId="3" fontId="2" fillId="0" borderId="0" xfId="1" applyNumberFormat="1" applyAlignment="1">
      <alignment horizontal="center"/>
    </xf>
    <xf numFmtId="3" fontId="0" fillId="0" borderId="6" xfId="0" applyNumberFormat="1" applyBorder="1" applyAlignment="1">
      <alignment horizontal="center"/>
    </xf>
    <xf numFmtId="3" fontId="2" fillId="0" borderId="6" xfId="1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Comma 2" xfId="2" xr:uid="{B1540E8C-47AA-43F3-AAE4-E7D3EE5F0370}"/>
    <cellStyle name="Normal" xfId="0" builtinId="0"/>
    <cellStyle name="Normal 11" xfId="1" xr:uid="{024610BC-C59E-4074-AA37-5F86D67679D9}"/>
    <cellStyle name="Normal 2" xfId="3" xr:uid="{723AF28C-2AEF-442B-92A1-7585937EBDE6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A1F78-25DC-4DCA-A8E1-071A3FD7FD5D}">
  <dimension ref="A1:P51"/>
  <sheetViews>
    <sheetView tabSelected="1" workbookViewId="0">
      <pane ySplit="1" topLeftCell="A32" activePane="bottomLeft" state="frozen"/>
      <selection pane="bottomLeft" activeCell="N50" sqref="N50"/>
    </sheetView>
  </sheetViews>
  <sheetFormatPr defaultRowHeight="15" x14ac:dyDescent="0.25"/>
  <cols>
    <col min="1" max="1" width="28.28515625" bestFit="1" customWidth="1"/>
    <col min="2" max="2" width="11.28515625" bestFit="1" customWidth="1"/>
    <col min="3" max="4" width="8.5703125" bestFit="1" customWidth="1"/>
    <col min="14" max="14" width="15.28515625" bestFit="1" customWidth="1"/>
    <col min="15" max="15" width="35.28515625" bestFit="1" customWidth="1"/>
    <col min="16" max="16" width="28.85546875" bestFit="1" customWidth="1"/>
  </cols>
  <sheetData>
    <row r="1" spans="1:16" ht="15.75" thickBot="1" x14ac:dyDescent="0.3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24" t="s">
        <v>12</v>
      </c>
      <c r="N1" s="24" t="s">
        <v>19</v>
      </c>
      <c r="O1" s="24" t="s">
        <v>23</v>
      </c>
      <c r="P1" s="24" t="s">
        <v>24</v>
      </c>
    </row>
    <row r="2" spans="1:16" s="4" customFormat="1" x14ac:dyDescent="0.25">
      <c r="A2" s="21" t="s">
        <v>13</v>
      </c>
      <c r="B2" s="8">
        <v>102</v>
      </c>
      <c r="C2" s="8">
        <v>82</v>
      </c>
      <c r="D2" s="8">
        <v>90</v>
      </c>
      <c r="E2" s="8">
        <v>82</v>
      </c>
      <c r="F2" s="8">
        <v>104</v>
      </c>
      <c r="G2" s="8">
        <v>107</v>
      </c>
      <c r="H2" s="8">
        <v>67</v>
      </c>
      <c r="I2" s="8">
        <v>78</v>
      </c>
      <c r="J2" s="8">
        <v>84</v>
      </c>
      <c r="K2" s="8">
        <v>79</v>
      </c>
      <c r="L2" s="8">
        <v>80</v>
      </c>
      <c r="M2" s="8">
        <v>72</v>
      </c>
      <c r="N2" s="8"/>
      <c r="O2" s="8"/>
      <c r="P2" s="8"/>
    </row>
    <row r="3" spans="1:16" s="7" customFormat="1" ht="15.75" thickBot="1" x14ac:dyDescent="0.3">
      <c r="A3" s="18" t="s">
        <v>20</v>
      </c>
      <c r="B3" s="9"/>
      <c r="C3" s="10">
        <f t="shared" ref="C3:L3" si="0">(C2/B2)-1</f>
        <v>-0.19607843137254899</v>
      </c>
      <c r="D3" s="10">
        <f t="shared" si="0"/>
        <v>9.7560975609756184E-2</v>
      </c>
      <c r="E3" s="10">
        <f t="shared" si="0"/>
        <v>-8.8888888888888906E-2</v>
      </c>
      <c r="F3" s="10">
        <f t="shared" si="0"/>
        <v>0.26829268292682928</v>
      </c>
      <c r="G3" s="10">
        <f t="shared" si="0"/>
        <v>2.8846153846153744E-2</v>
      </c>
      <c r="H3" s="10">
        <f t="shared" si="0"/>
        <v>-0.37383177570093462</v>
      </c>
      <c r="I3" s="10">
        <f t="shared" si="0"/>
        <v>0.16417910447761197</v>
      </c>
      <c r="J3" s="10">
        <f t="shared" si="0"/>
        <v>7.6923076923076872E-2</v>
      </c>
      <c r="K3" s="10">
        <f t="shared" si="0"/>
        <v>-5.9523809523809534E-2</v>
      </c>
      <c r="L3" s="10">
        <f t="shared" si="0"/>
        <v>1.2658227848101333E-2</v>
      </c>
      <c r="M3" s="10">
        <f>(M2/L2)-1</f>
        <v>-9.9999999999999978E-2</v>
      </c>
      <c r="N3" s="10">
        <f>AVERAGE(C3:M3)</f>
        <v>-1.5442062168604786E-2</v>
      </c>
      <c r="O3" s="10">
        <f>AVERAGE(C3:E3,G3,I3:M3)</f>
        <v>-7.1470656756163669E-3</v>
      </c>
      <c r="P3" s="10">
        <f>AVERAGE(I3:M3)</f>
        <v>1.8847319944996131E-2</v>
      </c>
    </row>
    <row r="4" spans="1:16" x14ac:dyDescent="0.25">
      <c r="A4" s="22">
        <v>1</v>
      </c>
      <c r="B4" s="15">
        <v>103</v>
      </c>
      <c r="C4" s="15">
        <v>93</v>
      </c>
      <c r="D4" s="15">
        <v>91</v>
      </c>
      <c r="E4" s="15">
        <v>107</v>
      </c>
      <c r="F4" s="15">
        <v>80</v>
      </c>
      <c r="G4" s="15">
        <v>104</v>
      </c>
      <c r="H4" s="15">
        <v>97</v>
      </c>
      <c r="I4" s="15">
        <v>79</v>
      </c>
      <c r="J4" s="15">
        <v>77</v>
      </c>
      <c r="K4" s="15">
        <v>87</v>
      </c>
      <c r="L4" s="15">
        <v>79</v>
      </c>
      <c r="M4" s="15">
        <v>89</v>
      </c>
      <c r="N4" s="16"/>
      <c r="O4" s="15"/>
      <c r="P4" s="16"/>
    </row>
    <row r="5" spans="1:16" ht="15.75" thickBot="1" x14ac:dyDescent="0.3">
      <c r="A5" s="19" t="s">
        <v>20</v>
      </c>
      <c r="B5" s="15"/>
      <c r="C5" s="16">
        <f t="shared" ref="C5:L5" si="1">(C4/B4)-1</f>
        <v>-9.7087378640776656E-2</v>
      </c>
      <c r="D5" s="16">
        <f t="shared" si="1"/>
        <v>-2.1505376344086002E-2</v>
      </c>
      <c r="E5" s="16">
        <f t="shared" si="1"/>
        <v>0.17582417582417587</v>
      </c>
      <c r="F5" s="16">
        <f t="shared" si="1"/>
        <v>-0.25233644859813087</v>
      </c>
      <c r="G5" s="16">
        <f t="shared" si="1"/>
        <v>0.30000000000000004</v>
      </c>
      <c r="H5" s="16">
        <f t="shared" si="1"/>
        <v>-6.7307692307692291E-2</v>
      </c>
      <c r="I5" s="16">
        <f t="shared" si="1"/>
        <v>-0.18556701030927836</v>
      </c>
      <c r="J5" s="16">
        <f t="shared" si="1"/>
        <v>-2.5316455696202556E-2</v>
      </c>
      <c r="K5" s="16">
        <f t="shared" si="1"/>
        <v>0.12987012987012991</v>
      </c>
      <c r="L5" s="16">
        <f t="shared" si="1"/>
        <v>-9.1954022988505746E-2</v>
      </c>
      <c r="M5" s="16">
        <f>(M4/L4)-1</f>
        <v>0.12658227848101267</v>
      </c>
      <c r="N5" s="16">
        <f t="shared" ref="N5:N29" si="2">AVERAGE(C5:M5)</f>
        <v>-7.9980006448672611E-4</v>
      </c>
      <c r="O5" s="16">
        <f>AVERAGE(C5:E5,H5:M5)</f>
        <v>-6.2734835679136847E-3</v>
      </c>
      <c r="P5" s="16">
        <f t="shared" ref="P5:P29" si="3">AVERAGE(I5:M5)</f>
        <v>-9.2770161285688161E-3</v>
      </c>
    </row>
    <row r="6" spans="1:16" s="4" customFormat="1" x14ac:dyDescent="0.25">
      <c r="A6" s="21">
        <v>2</v>
      </c>
      <c r="B6" s="8">
        <v>109</v>
      </c>
      <c r="C6" s="8">
        <v>111</v>
      </c>
      <c r="D6" s="8">
        <v>96</v>
      </c>
      <c r="E6" s="8">
        <v>93</v>
      </c>
      <c r="F6" s="8">
        <v>101</v>
      </c>
      <c r="G6" s="8">
        <v>86</v>
      </c>
      <c r="H6" s="8">
        <v>91</v>
      </c>
      <c r="I6" s="8">
        <v>94</v>
      </c>
      <c r="J6" s="8">
        <v>87</v>
      </c>
      <c r="K6" s="8">
        <v>82</v>
      </c>
      <c r="L6" s="8">
        <v>92</v>
      </c>
      <c r="M6" s="8">
        <v>83</v>
      </c>
      <c r="N6" s="13"/>
      <c r="O6" s="8"/>
      <c r="P6" s="13"/>
    </row>
    <row r="7" spans="1:16" s="7" customFormat="1" ht="15.75" thickBot="1" x14ac:dyDescent="0.3">
      <c r="A7" s="18" t="s">
        <v>20</v>
      </c>
      <c r="B7" s="9"/>
      <c r="C7" s="10">
        <f t="shared" ref="C7:L7" si="4">(C6/B6)-1</f>
        <v>1.8348623853210899E-2</v>
      </c>
      <c r="D7" s="10">
        <f t="shared" si="4"/>
        <v>-0.13513513513513509</v>
      </c>
      <c r="E7" s="10">
        <f t="shared" si="4"/>
        <v>-3.125E-2</v>
      </c>
      <c r="F7" s="10">
        <f t="shared" si="4"/>
        <v>8.602150537634401E-2</v>
      </c>
      <c r="G7" s="10">
        <f t="shared" si="4"/>
        <v>-0.14851485148514854</v>
      </c>
      <c r="H7" s="10">
        <f t="shared" si="4"/>
        <v>5.8139534883721034E-2</v>
      </c>
      <c r="I7" s="10">
        <f t="shared" si="4"/>
        <v>3.2967032967033072E-2</v>
      </c>
      <c r="J7" s="10">
        <f t="shared" si="4"/>
        <v>-7.4468085106383031E-2</v>
      </c>
      <c r="K7" s="10">
        <f t="shared" si="4"/>
        <v>-5.7471264367816133E-2</v>
      </c>
      <c r="L7" s="10">
        <f t="shared" si="4"/>
        <v>0.12195121951219523</v>
      </c>
      <c r="M7" s="10">
        <f>(M6/L6)-1</f>
        <v>-9.7826086956521729E-2</v>
      </c>
      <c r="N7" s="10">
        <f t="shared" si="2"/>
        <v>-2.0657955132590933E-2</v>
      </c>
      <c r="O7" s="10">
        <f>AVERAGE(M7,H7:K7,C7:F7)</f>
        <v>-2.2297097165060772E-2</v>
      </c>
      <c r="P7" s="10">
        <f t="shared" si="3"/>
        <v>-1.4969436790298518E-2</v>
      </c>
    </row>
    <row r="8" spans="1:16" x14ac:dyDescent="0.25">
      <c r="A8" s="22">
        <v>3</v>
      </c>
      <c r="B8" s="15">
        <v>114</v>
      </c>
      <c r="C8" s="15">
        <v>108</v>
      </c>
      <c r="D8" s="15">
        <v>115</v>
      </c>
      <c r="E8" s="15">
        <v>92</v>
      </c>
      <c r="F8" s="15">
        <v>93</v>
      </c>
      <c r="G8" s="15">
        <v>105</v>
      </c>
      <c r="H8" s="15">
        <v>79</v>
      </c>
      <c r="I8" s="15">
        <v>85</v>
      </c>
      <c r="J8" s="15">
        <v>98</v>
      </c>
      <c r="K8" s="15">
        <v>82</v>
      </c>
      <c r="L8" s="15">
        <v>92</v>
      </c>
      <c r="M8" s="15">
        <v>89</v>
      </c>
      <c r="N8" s="16"/>
      <c r="O8" s="15"/>
      <c r="P8" s="16"/>
    </row>
    <row r="9" spans="1:16" ht="15.75" thickBot="1" x14ac:dyDescent="0.3">
      <c r="A9" s="19" t="s">
        <v>20</v>
      </c>
      <c r="B9" s="15"/>
      <c r="C9" s="16">
        <f t="shared" ref="C9:L9" si="5">(C8/B8)-1</f>
        <v>-5.2631578947368474E-2</v>
      </c>
      <c r="D9" s="16">
        <f t="shared" si="5"/>
        <v>6.4814814814814881E-2</v>
      </c>
      <c r="E9" s="16">
        <f t="shared" si="5"/>
        <v>-0.19999999999999996</v>
      </c>
      <c r="F9" s="16">
        <f t="shared" si="5"/>
        <v>1.0869565217391353E-2</v>
      </c>
      <c r="G9" s="16">
        <f t="shared" si="5"/>
        <v>0.12903225806451624</v>
      </c>
      <c r="H9" s="16">
        <f t="shared" si="5"/>
        <v>-0.24761904761904763</v>
      </c>
      <c r="I9" s="16">
        <f t="shared" si="5"/>
        <v>7.5949367088607556E-2</v>
      </c>
      <c r="J9" s="16">
        <f t="shared" si="5"/>
        <v>0.15294117647058814</v>
      </c>
      <c r="K9" s="16">
        <f t="shared" si="5"/>
        <v>-0.16326530612244894</v>
      </c>
      <c r="L9" s="16">
        <f t="shared" si="5"/>
        <v>0.12195121951219523</v>
      </c>
      <c r="M9" s="16">
        <f>(M8/L8)-1</f>
        <v>-3.2608695652173947E-2</v>
      </c>
      <c r="N9" s="16">
        <f t="shared" si="2"/>
        <v>-1.2778747924811413E-2</v>
      </c>
      <c r="O9" s="16">
        <f>AVERAGE(C9:D9,E9:F9,G9,I9,K9,L9,M9)</f>
        <v>-5.0987062249406735E-3</v>
      </c>
      <c r="P9" s="16">
        <f t="shared" si="3"/>
        <v>3.0993552259353609E-2</v>
      </c>
    </row>
    <row r="10" spans="1:16" s="4" customFormat="1" x14ac:dyDescent="0.25">
      <c r="A10" s="21">
        <v>4</v>
      </c>
      <c r="B10" s="8">
        <v>103</v>
      </c>
      <c r="C10" s="8">
        <v>113</v>
      </c>
      <c r="D10" s="8">
        <v>118</v>
      </c>
      <c r="E10" s="8">
        <v>124</v>
      </c>
      <c r="F10" s="8">
        <v>93</v>
      </c>
      <c r="G10" s="8">
        <v>92</v>
      </c>
      <c r="H10" s="8">
        <v>94</v>
      </c>
      <c r="I10" s="8">
        <v>79</v>
      </c>
      <c r="J10" s="8">
        <v>100</v>
      </c>
      <c r="K10" s="8">
        <v>98</v>
      </c>
      <c r="L10" s="8">
        <v>87</v>
      </c>
      <c r="M10" s="8">
        <v>100</v>
      </c>
      <c r="N10" s="13"/>
      <c r="O10" s="8"/>
      <c r="P10" s="13"/>
    </row>
    <row r="11" spans="1:16" s="7" customFormat="1" ht="15.75" thickBot="1" x14ac:dyDescent="0.3">
      <c r="A11" s="18" t="s">
        <v>20</v>
      </c>
      <c r="B11" s="9"/>
      <c r="C11" s="10">
        <f t="shared" ref="C11:L11" si="6">(C10/B10)-1</f>
        <v>9.7087378640776656E-2</v>
      </c>
      <c r="D11" s="10">
        <f t="shared" si="6"/>
        <v>4.4247787610619538E-2</v>
      </c>
      <c r="E11" s="10">
        <f t="shared" si="6"/>
        <v>5.0847457627118731E-2</v>
      </c>
      <c r="F11" s="10">
        <f t="shared" si="6"/>
        <v>-0.25</v>
      </c>
      <c r="G11" s="10">
        <f t="shared" si="6"/>
        <v>-1.0752688172043001E-2</v>
      </c>
      <c r="H11" s="10">
        <f t="shared" si="6"/>
        <v>2.1739130434782705E-2</v>
      </c>
      <c r="I11" s="10">
        <f t="shared" si="6"/>
        <v>-0.15957446808510634</v>
      </c>
      <c r="J11" s="10">
        <f t="shared" si="6"/>
        <v>0.26582278481012667</v>
      </c>
      <c r="K11" s="10">
        <f t="shared" si="6"/>
        <v>-2.0000000000000018E-2</v>
      </c>
      <c r="L11" s="10">
        <f t="shared" si="6"/>
        <v>-0.11224489795918369</v>
      </c>
      <c r="M11" s="10">
        <f>(M10/L10)-1</f>
        <v>0.14942528735632177</v>
      </c>
      <c r="N11" s="10">
        <f t="shared" si="2"/>
        <v>6.9634338421284562E-3</v>
      </c>
      <c r="O11" s="10">
        <f>AVERAGE(C11:E11,G11:I11,K11:M11)</f>
        <v>6.7527763836984838E-3</v>
      </c>
      <c r="P11" s="10">
        <f t="shared" si="3"/>
        <v>2.4685741224431679E-2</v>
      </c>
    </row>
    <row r="12" spans="1:16" x14ac:dyDescent="0.25">
      <c r="A12" s="22">
        <v>5</v>
      </c>
      <c r="B12" s="15">
        <v>100</v>
      </c>
      <c r="C12" s="15">
        <v>103</v>
      </c>
      <c r="D12" s="15">
        <v>118</v>
      </c>
      <c r="E12" s="15">
        <v>120</v>
      </c>
      <c r="F12" s="15">
        <v>123</v>
      </c>
      <c r="G12" s="15">
        <v>94</v>
      </c>
      <c r="H12" s="15">
        <v>90</v>
      </c>
      <c r="I12" s="15">
        <v>85</v>
      </c>
      <c r="J12" s="15">
        <v>74</v>
      </c>
      <c r="K12" s="15">
        <v>106</v>
      </c>
      <c r="L12" s="15">
        <v>105</v>
      </c>
      <c r="M12" s="15">
        <v>89</v>
      </c>
      <c r="N12" s="16"/>
      <c r="O12" s="15"/>
      <c r="P12" s="16"/>
    </row>
    <row r="13" spans="1:16" ht="15.75" thickBot="1" x14ac:dyDescent="0.3">
      <c r="A13" s="19" t="s">
        <v>20</v>
      </c>
      <c r="B13" s="15"/>
      <c r="C13" s="16">
        <f t="shared" ref="C13:L13" si="7">(C12/B12)-1</f>
        <v>3.0000000000000027E-2</v>
      </c>
      <c r="D13" s="16">
        <f t="shared" si="7"/>
        <v>0.14563106796116498</v>
      </c>
      <c r="E13" s="16">
        <f t="shared" si="7"/>
        <v>1.6949152542372836E-2</v>
      </c>
      <c r="F13" s="16">
        <f t="shared" si="7"/>
        <v>2.4999999999999911E-2</v>
      </c>
      <c r="G13" s="16">
        <f t="shared" si="7"/>
        <v>-0.23577235772357719</v>
      </c>
      <c r="H13" s="16">
        <f t="shared" si="7"/>
        <v>-4.2553191489361653E-2</v>
      </c>
      <c r="I13" s="16">
        <f t="shared" si="7"/>
        <v>-5.555555555555558E-2</v>
      </c>
      <c r="J13" s="16">
        <f t="shared" si="7"/>
        <v>-0.12941176470588234</v>
      </c>
      <c r="K13" s="16">
        <f t="shared" si="7"/>
        <v>0.43243243243243246</v>
      </c>
      <c r="L13" s="16">
        <f t="shared" si="7"/>
        <v>-9.4339622641509413E-3</v>
      </c>
      <c r="M13" s="16">
        <f>(M12/L12)-1</f>
        <v>-0.15238095238095239</v>
      </c>
      <c r="N13" s="16">
        <f t="shared" si="2"/>
        <v>2.264078983317284E-3</v>
      </c>
      <c r="O13" s="16">
        <f>AVERAGE(C13:F13,H13:J13,L13:M13)</f>
        <v>-1.9083911765818348E-2</v>
      </c>
      <c r="P13" s="16">
        <f t="shared" si="3"/>
        <v>1.7130039505178239E-2</v>
      </c>
    </row>
    <row r="14" spans="1:16" s="4" customFormat="1" x14ac:dyDescent="0.25">
      <c r="A14" s="21">
        <v>6</v>
      </c>
      <c r="B14" s="8">
        <v>98</v>
      </c>
      <c r="C14" s="8">
        <v>102</v>
      </c>
      <c r="D14" s="8">
        <v>101</v>
      </c>
      <c r="E14" s="8">
        <v>126</v>
      </c>
      <c r="F14" s="8">
        <v>126</v>
      </c>
      <c r="G14" s="8">
        <v>133</v>
      </c>
      <c r="H14" s="8">
        <v>87</v>
      </c>
      <c r="I14" s="8">
        <v>89</v>
      </c>
      <c r="J14" s="8">
        <v>87</v>
      </c>
      <c r="K14" s="8">
        <v>72</v>
      </c>
      <c r="L14" s="8">
        <v>105</v>
      </c>
      <c r="M14" s="8">
        <v>110</v>
      </c>
      <c r="N14" s="13"/>
      <c r="O14" s="8"/>
      <c r="P14" s="13"/>
    </row>
    <row r="15" spans="1:16" s="7" customFormat="1" ht="15.75" thickBot="1" x14ac:dyDescent="0.3">
      <c r="A15" s="18" t="s">
        <v>20</v>
      </c>
      <c r="B15" s="9"/>
      <c r="C15" s="10">
        <f t="shared" ref="C15:L15" si="8">(C14/B14)-1</f>
        <v>4.081632653061229E-2</v>
      </c>
      <c r="D15" s="10">
        <f t="shared" si="8"/>
        <v>-9.8039215686274161E-3</v>
      </c>
      <c r="E15" s="10">
        <f t="shared" si="8"/>
        <v>0.24752475247524752</v>
      </c>
      <c r="F15" s="10">
        <f t="shared" si="8"/>
        <v>0</v>
      </c>
      <c r="G15" s="10">
        <f t="shared" si="8"/>
        <v>5.555555555555558E-2</v>
      </c>
      <c r="H15" s="10">
        <f t="shared" si="8"/>
        <v>-0.34586466165413532</v>
      </c>
      <c r="I15" s="10">
        <f t="shared" si="8"/>
        <v>2.2988505747126409E-2</v>
      </c>
      <c r="J15" s="10">
        <f t="shared" si="8"/>
        <v>-2.2471910112359605E-2</v>
      </c>
      <c r="K15" s="10">
        <f t="shared" si="8"/>
        <v>-0.17241379310344829</v>
      </c>
      <c r="L15" s="10">
        <f t="shared" si="8"/>
        <v>0.45833333333333326</v>
      </c>
      <c r="M15" s="10">
        <f>(M14/L14)-1</f>
        <v>4.7619047619047672E-2</v>
      </c>
      <c r="N15" s="10">
        <f t="shared" si="2"/>
        <v>2.92984758929411E-2</v>
      </c>
      <c r="O15" s="10">
        <f>AVERAGE(C15:G15,I15:K15,M15)</f>
        <v>2.331272923812824E-2</v>
      </c>
      <c r="P15" s="10">
        <f t="shared" si="3"/>
        <v>6.6811036696739892E-2</v>
      </c>
    </row>
    <row r="16" spans="1:16" x14ac:dyDescent="0.25">
      <c r="A16" s="22">
        <v>7</v>
      </c>
      <c r="B16" s="15">
        <v>97</v>
      </c>
      <c r="C16" s="15">
        <v>100</v>
      </c>
      <c r="D16" s="15">
        <v>105</v>
      </c>
      <c r="E16" s="15">
        <v>105</v>
      </c>
      <c r="F16" s="15">
        <v>113</v>
      </c>
      <c r="G16" s="15">
        <v>128</v>
      </c>
      <c r="H16" s="15">
        <v>124</v>
      </c>
      <c r="I16" s="15">
        <v>79</v>
      </c>
      <c r="J16" s="15">
        <v>86</v>
      </c>
      <c r="K16" s="15">
        <v>87</v>
      </c>
      <c r="L16" s="15">
        <v>76</v>
      </c>
      <c r="M16" s="15">
        <v>105</v>
      </c>
      <c r="N16" s="16"/>
      <c r="O16" s="15"/>
      <c r="P16" s="16"/>
    </row>
    <row r="17" spans="1:16" ht="15.75" thickBot="1" x14ac:dyDescent="0.3">
      <c r="A17" s="19" t="s">
        <v>20</v>
      </c>
      <c r="B17" s="15"/>
      <c r="C17" s="16">
        <f t="shared" ref="C17:L17" si="9">(C16/B16)-1</f>
        <v>3.0927835051546282E-2</v>
      </c>
      <c r="D17" s="16">
        <f t="shared" si="9"/>
        <v>5.0000000000000044E-2</v>
      </c>
      <c r="E17" s="16">
        <f t="shared" si="9"/>
        <v>0</v>
      </c>
      <c r="F17" s="16">
        <f t="shared" si="9"/>
        <v>7.6190476190476142E-2</v>
      </c>
      <c r="G17" s="16">
        <f t="shared" si="9"/>
        <v>0.13274336283185839</v>
      </c>
      <c r="H17" s="16">
        <f t="shared" si="9"/>
        <v>-3.125E-2</v>
      </c>
      <c r="I17" s="16">
        <f t="shared" si="9"/>
        <v>-0.36290322580645162</v>
      </c>
      <c r="J17" s="16">
        <f t="shared" si="9"/>
        <v>8.8607594936708889E-2</v>
      </c>
      <c r="K17" s="16">
        <f t="shared" si="9"/>
        <v>1.1627906976744207E-2</v>
      </c>
      <c r="L17" s="16">
        <f t="shared" si="9"/>
        <v>-0.12643678160919536</v>
      </c>
      <c r="M17" s="16">
        <f>(M16/L16)-1</f>
        <v>0.38157894736842102</v>
      </c>
      <c r="N17" s="16">
        <f t="shared" si="2"/>
        <v>2.2826010540009819E-2</v>
      </c>
      <c r="O17" s="16">
        <f>AVERAGE(C17:G17,H17,J17,K17,L17)</f>
        <v>2.582337715312651E-2</v>
      </c>
      <c r="P17" s="16">
        <f t="shared" si="3"/>
        <v>-1.505111626754574E-3</v>
      </c>
    </row>
    <row r="18" spans="1:16" s="4" customFormat="1" x14ac:dyDescent="0.25">
      <c r="A18" s="21">
        <v>8</v>
      </c>
      <c r="B18" s="8">
        <v>114</v>
      </c>
      <c r="C18" s="8">
        <v>92</v>
      </c>
      <c r="D18" s="8">
        <v>97</v>
      </c>
      <c r="E18" s="8">
        <v>111</v>
      </c>
      <c r="F18" s="8">
        <v>94</v>
      </c>
      <c r="G18" s="8">
        <v>120</v>
      </c>
      <c r="H18" s="8">
        <v>116</v>
      </c>
      <c r="I18" s="8">
        <v>125</v>
      </c>
      <c r="J18" s="8">
        <v>83</v>
      </c>
      <c r="K18" s="8">
        <v>90</v>
      </c>
      <c r="L18" s="8">
        <v>85</v>
      </c>
      <c r="M18" s="8">
        <v>77</v>
      </c>
      <c r="N18" s="13"/>
      <c r="O18" s="8"/>
      <c r="P18" s="13"/>
    </row>
    <row r="19" spans="1:16" s="7" customFormat="1" ht="15.75" thickBot="1" x14ac:dyDescent="0.3">
      <c r="A19" s="18" t="s">
        <v>20</v>
      </c>
      <c r="B19" s="9"/>
      <c r="C19" s="10">
        <f t="shared" ref="C19:L19" si="10">(C18/B18)-1</f>
        <v>-0.19298245614035092</v>
      </c>
      <c r="D19" s="10">
        <f t="shared" si="10"/>
        <v>5.4347826086956541E-2</v>
      </c>
      <c r="E19" s="10">
        <f t="shared" si="10"/>
        <v>0.14432989690721643</v>
      </c>
      <c r="F19" s="10">
        <f t="shared" si="10"/>
        <v>-0.15315315315315314</v>
      </c>
      <c r="G19" s="10">
        <f t="shared" si="10"/>
        <v>0.27659574468085113</v>
      </c>
      <c r="H19" s="10">
        <f t="shared" si="10"/>
        <v>-3.3333333333333326E-2</v>
      </c>
      <c r="I19" s="10">
        <f t="shared" si="10"/>
        <v>7.7586206896551824E-2</v>
      </c>
      <c r="J19" s="10">
        <f t="shared" si="10"/>
        <v>-0.33599999999999997</v>
      </c>
      <c r="K19" s="10">
        <f t="shared" si="10"/>
        <v>8.43373493975903E-2</v>
      </c>
      <c r="L19" s="10">
        <f t="shared" si="10"/>
        <v>-5.555555555555558E-2</v>
      </c>
      <c r="M19" s="10">
        <f>(M18/L18)-1</f>
        <v>-9.4117647058823528E-2</v>
      </c>
      <c r="N19" s="10">
        <f t="shared" si="2"/>
        <v>-2.0722283752004567E-2</v>
      </c>
      <c r="O19" s="10">
        <f>AVERAGE(C19:F19,H19,I19,K19:M19)</f>
        <v>-1.8726762883655712E-2</v>
      </c>
      <c r="P19" s="10">
        <f t="shared" si="3"/>
        <v>-6.4749929264047393E-2</v>
      </c>
    </row>
    <row r="20" spans="1:16" x14ac:dyDescent="0.25">
      <c r="A20" s="22">
        <v>9</v>
      </c>
      <c r="B20" s="15">
        <v>109</v>
      </c>
      <c r="C20" s="15">
        <v>111</v>
      </c>
      <c r="D20" s="15">
        <v>97</v>
      </c>
      <c r="E20" s="15">
        <v>97</v>
      </c>
      <c r="F20" s="15">
        <v>104</v>
      </c>
      <c r="G20" s="15">
        <v>102</v>
      </c>
      <c r="H20" s="15">
        <v>114</v>
      </c>
      <c r="I20" s="15">
        <v>115</v>
      </c>
      <c r="J20" s="15">
        <v>128</v>
      </c>
      <c r="K20" s="15">
        <v>81</v>
      </c>
      <c r="L20" s="15">
        <v>94</v>
      </c>
      <c r="M20" s="15">
        <v>89</v>
      </c>
      <c r="N20" s="16"/>
      <c r="O20" s="15"/>
      <c r="P20" s="16"/>
    </row>
    <row r="21" spans="1:16" ht="15.75" thickBot="1" x14ac:dyDescent="0.3">
      <c r="A21" s="19" t="s">
        <v>20</v>
      </c>
      <c r="B21" s="15"/>
      <c r="C21" s="16">
        <f t="shared" ref="C21:L21" si="11">(C20/B20)-1</f>
        <v>1.8348623853210899E-2</v>
      </c>
      <c r="D21" s="16">
        <f t="shared" si="11"/>
        <v>-0.12612612612612617</v>
      </c>
      <c r="E21" s="16">
        <f t="shared" si="11"/>
        <v>0</v>
      </c>
      <c r="F21" s="16">
        <f t="shared" si="11"/>
        <v>7.2164948453608213E-2</v>
      </c>
      <c r="G21" s="16">
        <f t="shared" si="11"/>
        <v>-1.9230769230769273E-2</v>
      </c>
      <c r="H21" s="16">
        <f t="shared" si="11"/>
        <v>0.11764705882352944</v>
      </c>
      <c r="I21" s="16">
        <f t="shared" si="11"/>
        <v>8.7719298245614308E-3</v>
      </c>
      <c r="J21" s="16">
        <f t="shared" si="11"/>
        <v>0.11304347826086958</v>
      </c>
      <c r="K21" s="16">
        <f t="shared" si="11"/>
        <v>-0.3671875</v>
      </c>
      <c r="L21" s="16">
        <f t="shared" si="11"/>
        <v>0.16049382716049387</v>
      </c>
      <c r="M21" s="16">
        <f>(M20/L20)-1</f>
        <v>-5.3191489361702149E-2</v>
      </c>
      <c r="N21" s="16">
        <f t="shared" si="2"/>
        <v>-6.8423653038476506E-3</v>
      </c>
      <c r="O21" s="16">
        <f>AVERAGE(C21:J21,M21)</f>
        <v>1.4603072721909107E-2</v>
      </c>
      <c r="P21" s="16">
        <f t="shared" si="3"/>
        <v>-2.7613950823155452E-2</v>
      </c>
    </row>
    <row r="22" spans="1:16" s="4" customFormat="1" x14ac:dyDescent="0.25">
      <c r="A22" s="21">
        <v>10</v>
      </c>
      <c r="B22" s="8">
        <v>92</v>
      </c>
      <c r="C22" s="8">
        <v>107</v>
      </c>
      <c r="D22" s="8">
        <v>113</v>
      </c>
      <c r="E22" s="8">
        <v>97</v>
      </c>
      <c r="F22" s="8">
        <v>90</v>
      </c>
      <c r="G22" s="8">
        <v>99</v>
      </c>
      <c r="H22" s="8">
        <v>100</v>
      </c>
      <c r="I22" s="8">
        <v>105</v>
      </c>
      <c r="J22" s="8">
        <v>114</v>
      </c>
      <c r="K22" s="8">
        <v>122</v>
      </c>
      <c r="L22" s="8">
        <v>80</v>
      </c>
      <c r="M22" s="8">
        <v>88</v>
      </c>
      <c r="N22" s="13"/>
      <c r="O22" s="8"/>
      <c r="P22" s="13"/>
    </row>
    <row r="23" spans="1:16" s="7" customFormat="1" ht="15.75" thickBot="1" x14ac:dyDescent="0.3">
      <c r="A23" s="18" t="s">
        <v>20</v>
      </c>
      <c r="B23" s="9"/>
      <c r="C23" s="10">
        <f t="shared" ref="C23:L23" si="12">(C22/B22)-1</f>
        <v>0.16304347826086962</v>
      </c>
      <c r="D23" s="10">
        <f t="shared" si="12"/>
        <v>5.6074766355140193E-2</v>
      </c>
      <c r="E23" s="10">
        <f t="shared" si="12"/>
        <v>-0.1415929203539823</v>
      </c>
      <c r="F23" s="10">
        <f t="shared" si="12"/>
        <v>-7.2164948453608213E-2</v>
      </c>
      <c r="G23" s="10">
        <f t="shared" si="12"/>
        <v>0.10000000000000009</v>
      </c>
      <c r="H23" s="10">
        <f t="shared" si="12"/>
        <v>1.0101010101010166E-2</v>
      </c>
      <c r="I23" s="10">
        <f t="shared" si="12"/>
        <v>5.0000000000000044E-2</v>
      </c>
      <c r="J23" s="10">
        <f t="shared" si="12"/>
        <v>8.5714285714285632E-2</v>
      </c>
      <c r="K23" s="10">
        <f t="shared" si="12"/>
        <v>7.0175438596491224E-2</v>
      </c>
      <c r="L23" s="10">
        <f t="shared" si="12"/>
        <v>-0.34426229508196726</v>
      </c>
      <c r="M23" s="10">
        <f>(M22/L22)-1</f>
        <v>0.10000000000000009</v>
      </c>
      <c r="N23" s="10">
        <f t="shared" si="2"/>
        <v>7.0080741034762991E-3</v>
      </c>
      <c r="O23" s="10">
        <f>AVERAGE(D23:K23,M23)</f>
        <v>2.8700847995481879E-2</v>
      </c>
      <c r="P23" s="10">
        <f t="shared" si="3"/>
        <v>-7.674514154238055E-3</v>
      </c>
    </row>
    <row r="24" spans="1:16" x14ac:dyDescent="0.25">
      <c r="A24" s="22">
        <v>11</v>
      </c>
      <c r="B24" s="15">
        <v>92</v>
      </c>
      <c r="C24" s="15">
        <v>91</v>
      </c>
      <c r="D24" s="15">
        <v>108</v>
      </c>
      <c r="E24" s="15">
        <v>103</v>
      </c>
      <c r="F24" s="15">
        <v>82</v>
      </c>
      <c r="G24" s="15">
        <v>81</v>
      </c>
      <c r="H24" s="15">
        <v>95</v>
      </c>
      <c r="I24" s="15">
        <v>75</v>
      </c>
      <c r="J24" s="15">
        <v>89</v>
      </c>
      <c r="K24" s="15">
        <v>104</v>
      </c>
      <c r="L24" s="15">
        <v>114</v>
      </c>
      <c r="M24" s="15">
        <v>80</v>
      </c>
      <c r="N24" s="16"/>
      <c r="O24" s="15"/>
      <c r="P24" s="16"/>
    </row>
    <row r="25" spans="1:16" ht="15.75" thickBot="1" x14ac:dyDescent="0.3">
      <c r="A25" s="19" t="s">
        <v>20</v>
      </c>
      <c r="B25" s="15"/>
      <c r="C25" s="16">
        <f t="shared" ref="C25:L25" si="13">(C24/B24)-1</f>
        <v>-1.0869565217391353E-2</v>
      </c>
      <c r="D25" s="16">
        <f t="shared" si="13"/>
        <v>0.18681318681318682</v>
      </c>
      <c r="E25" s="16">
        <f t="shared" si="13"/>
        <v>-4.629629629629628E-2</v>
      </c>
      <c r="F25" s="16">
        <f t="shared" si="13"/>
        <v>-0.20388349514563109</v>
      </c>
      <c r="G25" s="16">
        <f t="shared" si="13"/>
        <v>-1.2195121951219523E-2</v>
      </c>
      <c r="H25" s="16">
        <f t="shared" si="13"/>
        <v>0.17283950617283961</v>
      </c>
      <c r="I25" s="16">
        <f t="shared" si="13"/>
        <v>-0.21052631578947367</v>
      </c>
      <c r="J25" s="16">
        <f t="shared" si="13"/>
        <v>0.18666666666666676</v>
      </c>
      <c r="K25" s="16">
        <f t="shared" si="13"/>
        <v>0.1685393258426966</v>
      </c>
      <c r="L25" s="16">
        <f t="shared" si="13"/>
        <v>9.6153846153846256E-2</v>
      </c>
      <c r="M25" s="16">
        <f>(M24/L24)-1</f>
        <v>-0.29824561403508776</v>
      </c>
      <c r="N25" s="16">
        <f t="shared" si="2"/>
        <v>2.6360112012851237E-3</v>
      </c>
      <c r="O25" s="16">
        <f>AVERAGE(C25,E25:L25)</f>
        <v>1.5603172270670811E-2</v>
      </c>
      <c r="P25" s="16">
        <f t="shared" si="3"/>
        <v>-1.1482418232270364E-2</v>
      </c>
    </row>
    <row r="26" spans="1:16" s="4" customFormat="1" x14ac:dyDescent="0.25">
      <c r="A26" s="21" t="s">
        <v>14</v>
      </c>
      <c r="B26" s="8">
        <v>100</v>
      </c>
      <c r="C26" s="8">
        <v>82</v>
      </c>
      <c r="D26" s="8">
        <v>94</v>
      </c>
      <c r="E26" s="8">
        <v>112</v>
      </c>
      <c r="F26" s="8">
        <v>88</v>
      </c>
      <c r="G26" s="8">
        <v>98</v>
      </c>
      <c r="H26" s="8">
        <v>86</v>
      </c>
      <c r="I26" s="8">
        <v>82</v>
      </c>
      <c r="J26" s="8">
        <v>78</v>
      </c>
      <c r="K26" s="8">
        <v>90</v>
      </c>
      <c r="L26" s="8">
        <v>97</v>
      </c>
      <c r="M26" s="8">
        <v>119</v>
      </c>
      <c r="N26" s="13"/>
      <c r="O26" s="8"/>
      <c r="P26" s="13"/>
    </row>
    <row r="27" spans="1:16" s="7" customFormat="1" ht="15.75" thickBot="1" x14ac:dyDescent="0.3">
      <c r="A27" s="18" t="s">
        <v>20</v>
      </c>
      <c r="B27" s="9"/>
      <c r="C27" s="10">
        <f t="shared" ref="C27:L27" si="14">(C26/B26)-1</f>
        <v>-0.18000000000000005</v>
      </c>
      <c r="D27" s="10">
        <f t="shared" si="14"/>
        <v>0.14634146341463405</v>
      </c>
      <c r="E27" s="10">
        <f t="shared" si="14"/>
        <v>0.1914893617021276</v>
      </c>
      <c r="F27" s="10">
        <f t="shared" si="14"/>
        <v>-0.2142857142857143</v>
      </c>
      <c r="G27" s="10">
        <f t="shared" si="14"/>
        <v>0.11363636363636354</v>
      </c>
      <c r="H27" s="10">
        <f t="shared" si="14"/>
        <v>-0.12244897959183676</v>
      </c>
      <c r="I27" s="10">
        <f t="shared" si="14"/>
        <v>-4.6511627906976716E-2</v>
      </c>
      <c r="J27" s="10">
        <f t="shared" si="14"/>
        <v>-4.8780487804878092E-2</v>
      </c>
      <c r="K27" s="10">
        <f t="shared" si="14"/>
        <v>0.15384615384615374</v>
      </c>
      <c r="L27" s="10">
        <f t="shared" si="14"/>
        <v>7.7777777777777724E-2</v>
      </c>
      <c r="M27" s="10">
        <f>(M26/L26)-1</f>
        <v>0.22680412371134029</v>
      </c>
      <c r="N27" s="10">
        <f t="shared" si="2"/>
        <v>2.7078948590817366E-2</v>
      </c>
      <c r="O27" s="10">
        <f>AVERAGE(C27:E27,G27:L27)</f>
        <v>3.1705558341485002E-2</v>
      </c>
      <c r="P27" s="10">
        <f t="shared" si="3"/>
        <v>7.2627187924683395E-2</v>
      </c>
    </row>
    <row r="28" spans="1:16" x14ac:dyDescent="0.25">
      <c r="A28" s="22" t="s">
        <v>15</v>
      </c>
      <c r="B28" s="15">
        <v>1333</v>
      </c>
      <c r="C28" s="15">
        <v>1295</v>
      </c>
      <c r="D28" s="15">
        <v>1343</v>
      </c>
      <c r="E28" s="15">
        <v>1369</v>
      </c>
      <c r="F28" s="15">
        <v>1291</v>
      </c>
      <c r="G28" s="15">
        <v>1349</v>
      </c>
      <c r="H28" s="15">
        <v>1240</v>
      </c>
      <c r="I28" s="15">
        <v>1170</v>
      </c>
      <c r="J28" s="15">
        <v>1185</v>
      </c>
      <c r="K28" s="15">
        <v>1180</v>
      </c>
      <c r="L28" s="15">
        <v>1186</v>
      </c>
      <c r="M28" s="15">
        <v>1190</v>
      </c>
      <c r="N28" s="16"/>
      <c r="O28" s="15"/>
      <c r="P28" s="16"/>
    </row>
    <row r="29" spans="1:16" x14ac:dyDescent="0.25">
      <c r="A29" s="19" t="s">
        <v>20</v>
      </c>
      <c r="B29" s="15"/>
      <c r="C29" s="16">
        <f t="shared" ref="C29:L29" si="15">(C28/B28)-1</f>
        <v>-2.8507126781695424E-2</v>
      </c>
      <c r="D29" s="16">
        <f t="shared" si="15"/>
        <v>3.7065637065637036E-2</v>
      </c>
      <c r="E29" s="16">
        <f t="shared" si="15"/>
        <v>1.9359642591213699E-2</v>
      </c>
      <c r="F29" s="16">
        <f t="shared" si="15"/>
        <v>-5.6975894813732664E-2</v>
      </c>
      <c r="G29" s="16">
        <f t="shared" si="15"/>
        <v>4.4926413632842666E-2</v>
      </c>
      <c r="H29" s="16">
        <f t="shared" si="15"/>
        <v>-8.0800593031875478E-2</v>
      </c>
      <c r="I29" s="16">
        <f t="shared" si="15"/>
        <v>-5.6451612903225756E-2</v>
      </c>
      <c r="J29" s="16">
        <f t="shared" si="15"/>
        <v>1.2820512820512775E-2</v>
      </c>
      <c r="K29" s="16">
        <f t="shared" si="15"/>
        <v>-4.2194092827003704E-3</v>
      </c>
      <c r="L29" s="16">
        <f t="shared" si="15"/>
        <v>5.0847457627118953E-3</v>
      </c>
      <c r="M29" s="16">
        <f>(M28/L28)-1</f>
        <v>3.3726812816188279E-3</v>
      </c>
      <c r="N29" s="16">
        <f t="shared" si="2"/>
        <v>-9.4840912416993446E-3</v>
      </c>
      <c r="O29" s="16">
        <f>AVERAGE(C29:F29,I29:M29)</f>
        <v>-7.6056471399622199E-3</v>
      </c>
      <c r="P29" s="16">
        <f t="shared" si="3"/>
        <v>-7.8786164642165261E-3</v>
      </c>
    </row>
    <row r="30" spans="1:16" ht="15.75" thickBot="1" x14ac:dyDescent="0.3">
      <c r="A30" s="3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/>
    </row>
    <row r="31" spans="1:16" x14ac:dyDescent="0.25">
      <c r="A31" s="17" t="s">
        <v>16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"/>
      <c r="O31" s="12"/>
      <c r="P31" s="11"/>
    </row>
    <row r="32" spans="1:16" x14ac:dyDescent="0.25">
      <c r="A32" s="27" t="s">
        <v>17</v>
      </c>
      <c r="B32" s="25">
        <v>8565</v>
      </c>
      <c r="C32" s="25">
        <v>8620</v>
      </c>
      <c r="D32" s="25">
        <v>8680</v>
      </c>
      <c r="E32" s="25">
        <v>8745</v>
      </c>
      <c r="F32" s="25">
        <v>8795</v>
      </c>
      <c r="G32" s="25">
        <v>8850</v>
      </c>
      <c r="H32" s="25">
        <v>8925</v>
      </c>
      <c r="I32" s="25">
        <v>9530</v>
      </c>
      <c r="J32" s="25">
        <v>9561</v>
      </c>
      <c r="K32" s="25">
        <v>9483</v>
      </c>
      <c r="L32" s="25">
        <v>9504</v>
      </c>
      <c r="M32" s="25">
        <v>9517</v>
      </c>
      <c r="N32" s="37"/>
    </row>
    <row r="33" spans="1:14" x14ac:dyDescent="0.25">
      <c r="A33" s="32" t="s">
        <v>20</v>
      </c>
      <c r="B33" s="11"/>
      <c r="C33" s="12">
        <f t="shared" ref="C33" si="16">(C32/B32)-1</f>
        <v>6.4214827787507645E-3</v>
      </c>
      <c r="D33" s="12">
        <f t="shared" ref="D33" si="17">(D32/C32)-1</f>
        <v>6.9605568445476607E-3</v>
      </c>
      <c r="E33" s="12">
        <f t="shared" ref="E33" si="18">(E32/D32)-1</f>
        <v>7.4884792626728203E-3</v>
      </c>
      <c r="F33" s="12">
        <f t="shared" ref="F33" si="19">(F32/E32)-1</f>
        <v>5.7175528873643078E-3</v>
      </c>
      <c r="G33" s="12">
        <f t="shared" ref="G33" si="20">(G32/F32)-1</f>
        <v>6.2535531552019297E-3</v>
      </c>
      <c r="H33" s="12">
        <f t="shared" ref="H33" si="21">(H32/G32)-1</f>
        <v>8.4745762711864181E-3</v>
      </c>
      <c r="I33" s="12">
        <f t="shared" ref="I33" si="22">(I32/H32)-1</f>
        <v>6.7787114845938357E-2</v>
      </c>
      <c r="J33" s="12">
        <f t="shared" ref="J33" si="23">(J32/I32)-1</f>
        <v>3.2528856243441151E-3</v>
      </c>
      <c r="K33" s="12">
        <f t="shared" ref="K33" si="24">(K32/J32)-1</f>
        <v>-8.1581424537182645E-3</v>
      </c>
      <c r="L33" s="12">
        <f t="shared" ref="L33" si="25">(L32/K32)-1</f>
        <v>2.2144890857322963E-3</v>
      </c>
      <c r="M33" s="12">
        <f t="shared" ref="M33" si="26">(M32/L32)-1</f>
        <v>1.3678451178451567E-3</v>
      </c>
      <c r="N33" s="34">
        <f>AVERAGE(C33:M33)</f>
        <v>9.7982175836241418E-3</v>
      </c>
    </row>
    <row r="34" spans="1:14" x14ac:dyDescent="0.25">
      <c r="A34" s="27" t="s">
        <v>18</v>
      </c>
      <c r="B34" s="25">
        <v>1315</v>
      </c>
      <c r="C34" s="25">
        <v>1315</v>
      </c>
      <c r="D34" s="25">
        <v>1320</v>
      </c>
      <c r="E34" s="25">
        <v>1325</v>
      </c>
      <c r="F34" s="25">
        <v>1335</v>
      </c>
      <c r="G34" s="25">
        <v>1345</v>
      </c>
      <c r="H34" s="25">
        <v>1428</v>
      </c>
      <c r="I34" s="25">
        <v>1429</v>
      </c>
      <c r="J34" s="25">
        <v>1450</v>
      </c>
      <c r="K34" s="25">
        <v>1411</v>
      </c>
      <c r="L34" s="25">
        <v>1414</v>
      </c>
      <c r="M34" s="25">
        <v>1417</v>
      </c>
      <c r="N34" s="34"/>
    </row>
    <row r="35" spans="1:14" ht="15.75" thickBot="1" x14ac:dyDescent="0.3">
      <c r="A35" s="6" t="s">
        <v>20</v>
      </c>
      <c r="B35" s="9"/>
      <c r="C35" s="10">
        <f t="shared" ref="C35" si="27">(C34/B34)-1</f>
        <v>0</v>
      </c>
      <c r="D35" s="10">
        <f t="shared" ref="D35" si="28">(D34/C34)-1</f>
        <v>3.8022813688212143E-3</v>
      </c>
      <c r="E35" s="10">
        <f t="shared" ref="E35" si="29">(E34/D34)-1</f>
        <v>3.7878787878788955E-3</v>
      </c>
      <c r="F35" s="10">
        <f t="shared" ref="F35" si="30">(F34/E34)-1</f>
        <v>7.547169811320753E-3</v>
      </c>
      <c r="G35" s="10">
        <f t="shared" ref="G35" si="31">(G34/F34)-1</f>
        <v>7.4906367041198685E-3</v>
      </c>
      <c r="H35" s="10">
        <f t="shared" ref="H35" si="32">(H34/G34)-1</f>
        <v>6.1710037174721233E-2</v>
      </c>
      <c r="I35" s="10">
        <f t="shared" ref="I35" si="33">(I34/H34)-1</f>
        <v>7.0028011204481544E-4</v>
      </c>
      <c r="J35" s="10">
        <f t="shared" ref="J35" si="34">(J34/I34)-1</f>
        <v>1.469559132260323E-2</v>
      </c>
      <c r="K35" s="10">
        <f t="shared" ref="K35" si="35">(K34/J34)-1</f>
        <v>-2.6896551724137963E-2</v>
      </c>
      <c r="L35" s="10">
        <f t="shared" ref="L35" si="36">(L34/K34)-1</f>
        <v>2.1261516654855761E-3</v>
      </c>
      <c r="M35" s="10">
        <f t="shared" ref="M35" si="37">(M34/L34)-1</f>
        <v>2.1216407355020284E-3</v>
      </c>
      <c r="N35" s="14">
        <f t="shared" ref="N35" si="38">AVERAGE(C35:M35)</f>
        <v>7.0077378143963316E-3</v>
      </c>
    </row>
    <row r="36" spans="1:14" ht="15.75" thickBot="1" x14ac:dyDescent="0.3"/>
    <row r="37" spans="1:14" x14ac:dyDescent="0.25">
      <c r="A37" s="20" t="s">
        <v>21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</row>
    <row r="38" spans="1:14" x14ac:dyDescent="0.25">
      <c r="A38" s="32" t="s">
        <v>22</v>
      </c>
      <c r="B38" s="53">
        <v>17083.84678</v>
      </c>
      <c r="C38" s="53">
        <v>17260.487720000001</v>
      </c>
      <c r="D38" s="53">
        <v>17393.004799999999</v>
      </c>
      <c r="E38" s="53">
        <v>17637.911200000002</v>
      </c>
      <c r="F38" s="53">
        <v>17894.400000000001</v>
      </c>
      <c r="G38" s="25">
        <v>18061</v>
      </c>
      <c r="H38" s="25">
        <v>18153</v>
      </c>
      <c r="I38" s="53">
        <v>18584.603199999998</v>
      </c>
      <c r="J38" s="54">
        <v>18435.82</v>
      </c>
      <c r="K38" s="54">
        <v>18677.020799999998</v>
      </c>
      <c r="L38" s="54">
        <v>18430.561600000001</v>
      </c>
      <c r="N38" s="33"/>
    </row>
    <row r="39" spans="1:14" x14ac:dyDescent="0.25">
      <c r="A39" s="32" t="s">
        <v>20</v>
      </c>
      <c r="B39" s="53"/>
      <c r="C39" s="55">
        <f t="shared" ref="C39:K39" si="39">(C38/B38)-1</f>
        <v>1.0339646701045924E-2</v>
      </c>
      <c r="D39" s="55">
        <f t="shared" si="39"/>
        <v>7.6774817809144302E-3</v>
      </c>
      <c r="E39" s="55">
        <f t="shared" si="39"/>
        <v>1.4080741241444539E-2</v>
      </c>
      <c r="F39" s="55">
        <f t="shared" si="39"/>
        <v>1.4541903351911634E-2</v>
      </c>
      <c r="G39" s="55">
        <f t="shared" si="39"/>
        <v>9.3101752503574886E-3</v>
      </c>
      <c r="H39" s="55">
        <f t="shared" si="39"/>
        <v>5.0938486241072223E-3</v>
      </c>
      <c r="I39" s="55">
        <f t="shared" si="39"/>
        <v>2.3775860739271515E-2</v>
      </c>
      <c r="J39" s="55">
        <f t="shared" si="39"/>
        <v>-8.0057237918320645E-3</v>
      </c>
      <c r="K39" s="55">
        <f t="shared" si="39"/>
        <v>1.308326941790483E-2</v>
      </c>
      <c r="L39" s="55">
        <f>(L38/K38)-1</f>
        <v>-1.3195851878046727E-2</v>
      </c>
      <c r="N39" s="34">
        <f>AVERAGE(C39:L39)</f>
        <v>7.6701351437078787E-3</v>
      </c>
    </row>
    <row r="40" spans="1:14" x14ac:dyDescent="0.25">
      <c r="A40" s="32" t="s">
        <v>17</v>
      </c>
      <c r="B40" s="25">
        <v>8565</v>
      </c>
      <c r="C40" s="25">
        <v>8620</v>
      </c>
      <c r="D40" s="25">
        <v>8680</v>
      </c>
      <c r="E40" s="25">
        <v>8745</v>
      </c>
      <c r="F40" s="25">
        <v>8795</v>
      </c>
      <c r="G40" s="25">
        <v>8850</v>
      </c>
      <c r="H40" s="56">
        <v>8925</v>
      </c>
      <c r="I40" s="25">
        <v>9600</v>
      </c>
      <c r="J40" s="25">
        <v>9561</v>
      </c>
      <c r="K40" s="25">
        <v>9832</v>
      </c>
      <c r="L40" s="25">
        <v>9598</v>
      </c>
      <c r="N40" s="33"/>
    </row>
    <row r="41" spans="1:14" ht="15.75" thickBot="1" x14ac:dyDescent="0.3">
      <c r="A41" s="6" t="s">
        <v>18</v>
      </c>
      <c r="B41" s="57">
        <v>1315</v>
      </c>
      <c r="C41" s="57">
        <v>1315</v>
      </c>
      <c r="D41" s="57">
        <v>1320</v>
      </c>
      <c r="E41" s="57">
        <v>1325</v>
      </c>
      <c r="F41" s="57">
        <v>1335</v>
      </c>
      <c r="G41" s="57">
        <v>1345</v>
      </c>
      <c r="H41" s="58">
        <v>1365</v>
      </c>
      <c r="I41" s="57">
        <v>1454</v>
      </c>
      <c r="J41" s="57">
        <v>1450</v>
      </c>
      <c r="K41" s="57">
        <v>1454</v>
      </c>
      <c r="L41" s="57">
        <v>1468</v>
      </c>
      <c r="M41" s="7"/>
      <c r="N41" s="35"/>
    </row>
    <row r="43" spans="1:14" ht="15.75" thickBot="1" x14ac:dyDescent="0.3">
      <c r="M43" s="23" t="s">
        <v>32</v>
      </c>
      <c r="N43" s="1" t="s">
        <v>33</v>
      </c>
    </row>
    <row r="44" spans="1:14" x14ac:dyDescent="0.25">
      <c r="A44" s="17" t="s">
        <v>31</v>
      </c>
      <c r="B44" s="13">
        <f>B28/B38</f>
        <v>7.8026923161154699E-2</v>
      </c>
      <c r="C44" s="13">
        <f t="shared" ref="C44:L44" si="40">C28/C38</f>
        <v>7.502684866195658E-2</v>
      </c>
      <c r="D44" s="13">
        <f t="shared" si="40"/>
        <v>7.7214950231026216E-2</v>
      </c>
      <c r="E44" s="13">
        <f t="shared" si="40"/>
        <v>7.761690057720666E-2</v>
      </c>
      <c r="F44" s="13">
        <f t="shared" si="40"/>
        <v>7.2145475679542201E-2</v>
      </c>
      <c r="G44" s="13">
        <f t="shared" si="40"/>
        <v>7.4691323846963073E-2</v>
      </c>
      <c r="H44" s="13">
        <f t="shared" si="40"/>
        <v>6.8308268605740102E-2</v>
      </c>
      <c r="I44" s="13">
        <f t="shared" si="40"/>
        <v>6.2955339288599935E-2</v>
      </c>
      <c r="J44" s="13">
        <f t="shared" si="40"/>
        <v>6.4277043277706114E-2</v>
      </c>
      <c r="K44" s="13">
        <f t="shared" si="40"/>
        <v>6.317924109181268E-2</v>
      </c>
      <c r="L44" s="13">
        <f t="shared" si="40"/>
        <v>6.434963978525754E-2</v>
      </c>
      <c r="M44" s="13">
        <f>AVERAGE(B44:L44)</f>
        <v>7.070835947336053E-2</v>
      </c>
      <c r="N44" s="36">
        <f>AVERAGE(H44:L44)</f>
        <v>6.4613906409823271E-2</v>
      </c>
    </row>
    <row r="45" spans="1:14" ht="15.75" thickBot="1" x14ac:dyDescent="0.3">
      <c r="A45" s="6" t="s">
        <v>20</v>
      </c>
      <c r="B45" s="9"/>
      <c r="C45" s="10">
        <f>C44-B44</f>
        <v>-3.0000744991981187E-3</v>
      </c>
      <c r="D45" s="10">
        <f t="shared" ref="D45:L45" si="41">D44-C44</f>
        <v>2.1881015690696365E-3</v>
      </c>
      <c r="E45" s="10">
        <f t="shared" si="41"/>
        <v>4.0195034618044356E-4</v>
      </c>
      <c r="F45" s="10">
        <f t="shared" si="41"/>
        <v>-5.4714248976644592E-3</v>
      </c>
      <c r="G45" s="10">
        <f t="shared" si="41"/>
        <v>2.5458481674208722E-3</v>
      </c>
      <c r="H45" s="10">
        <f t="shared" si="41"/>
        <v>-6.3830552412229707E-3</v>
      </c>
      <c r="I45" s="10">
        <f t="shared" si="41"/>
        <v>-5.3529293171401676E-3</v>
      </c>
      <c r="J45" s="10">
        <f t="shared" si="41"/>
        <v>1.3217039891061794E-3</v>
      </c>
      <c r="K45" s="10">
        <f t="shared" si="41"/>
        <v>-1.0978021858934345E-3</v>
      </c>
      <c r="L45" s="10">
        <f t="shared" si="41"/>
        <v>1.1703986934448601E-3</v>
      </c>
      <c r="M45" s="10">
        <f>AVERAGE(B45:L45)</f>
        <v>-1.3677283375897159E-3</v>
      </c>
      <c r="N45" s="14">
        <f>AVERAGE(H45:L45)</f>
        <v>-2.0683368123411068E-3</v>
      </c>
    </row>
    <row r="46" spans="1:14" x14ac:dyDescent="0.25"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4" ht="15.75" thickBot="1" x14ac:dyDescent="0.3"/>
    <row r="48" spans="1:14" x14ac:dyDescent="0.25">
      <c r="A48" s="17" t="s">
        <v>36</v>
      </c>
      <c r="B48" s="38" t="s">
        <v>12</v>
      </c>
      <c r="C48" s="38" t="s">
        <v>25</v>
      </c>
      <c r="D48" s="38" t="s">
        <v>26</v>
      </c>
      <c r="E48" s="38" t="s">
        <v>27</v>
      </c>
      <c r="F48" s="38" t="s">
        <v>28</v>
      </c>
      <c r="G48" s="38" t="s">
        <v>29</v>
      </c>
      <c r="H48" s="39" t="s">
        <v>30</v>
      </c>
    </row>
    <row r="49" spans="1:8" x14ac:dyDescent="0.25">
      <c r="A49" s="27" t="s">
        <v>51</v>
      </c>
      <c r="B49" s="25">
        <f>(L38*N39)+L38</f>
        <v>18571.926498246434</v>
      </c>
      <c r="C49" s="25">
        <f>(B49*$N$39)+B49</f>
        <v>18714.375684366994</v>
      </c>
      <c r="D49" s="25">
        <f t="shared" ref="D49:H49" si="42">(C49*$N$39)+C49</f>
        <v>18857.917474996211</v>
      </c>
      <c r="E49" s="25">
        <f t="shared" si="42"/>
        <v>19002.560250558323</v>
      </c>
      <c r="F49" s="25">
        <f t="shared" si="42"/>
        <v>19148.312455756557</v>
      </c>
      <c r="G49" s="25">
        <f t="shared" si="42"/>
        <v>19295.182600066153</v>
      </c>
      <c r="H49" s="28">
        <f t="shared" si="42"/>
        <v>19443.179258231183</v>
      </c>
    </row>
    <row r="50" spans="1:8" x14ac:dyDescent="0.25">
      <c r="A50" s="27" t="s">
        <v>34</v>
      </c>
      <c r="B50" s="25">
        <f>(B49*$M$44)</f>
        <v>1313.1904549508388</v>
      </c>
      <c r="C50" s="25">
        <f t="shared" ref="C50:H50" si="43">(C49*$M$44)</f>
        <v>1323.2628032097389</v>
      </c>
      <c r="D50" s="25">
        <f t="shared" si="43"/>
        <v>1333.4124077409995</v>
      </c>
      <c r="E50" s="25">
        <f t="shared" si="43"/>
        <v>1343.6398611106699</v>
      </c>
      <c r="F50" s="25">
        <f t="shared" si="43"/>
        <v>1353.9457604298616</v>
      </c>
      <c r="G50" s="25">
        <f t="shared" si="43"/>
        <v>1364.3307073896087</v>
      </c>
      <c r="H50" s="28">
        <f t="shared" si="43"/>
        <v>1374.7953082959978</v>
      </c>
    </row>
    <row r="51" spans="1:8" ht="15.75" thickBot="1" x14ac:dyDescent="0.3">
      <c r="A51" s="29" t="s">
        <v>35</v>
      </c>
      <c r="B51" s="30">
        <f>B49*$N$44</f>
        <v>1200.0047206078118</v>
      </c>
      <c r="C51" s="30">
        <f t="shared" ref="C51:H51" si="44">C49*$N$44</f>
        <v>1209.2089189879614</v>
      </c>
      <c r="D51" s="30">
        <f t="shared" si="44"/>
        <v>1218.4837148135759</v>
      </c>
      <c r="E51" s="30">
        <f t="shared" si="44"/>
        <v>1227.8296495766033</v>
      </c>
      <c r="F51" s="30">
        <f t="shared" si="44"/>
        <v>1237.2472689223073</v>
      </c>
      <c r="G51" s="30">
        <f t="shared" si="44"/>
        <v>1246.7371226811249</v>
      </c>
      <c r="H51" s="31">
        <f t="shared" si="44"/>
        <v>1256.2997649007666</v>
      </c>
    </row>
  </sheetData>
  <phoneticPr fontId="4" type="noConversion"/>
  <conditionalFormatting sqref="B2:P41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43FD-B351-4483-B050-92F95A8BA642}">
  <dimension ref="A1:X33"/>
  <sheetViews>
    <sheetView workbookViewId="0">
      <selection activeCell="N3" sqref="N3"/>
    </sheetView>
  </sheetViews>
  <sheetFormatPr defaultRowHeight="15" x14ac:dyDescent="0.25"/>
  <sheetData>
    <row r="1" spans="1:24" x14ac:dyDescent="0.25">
      <c r="N1" s="61" t="s">
        <v>52</v>
      </c>
      <c r="O1" s="61"/>
      <c r="P1" s="61"/>
      <c r="Q1" s="61"/>
      <c r="R1" s="61"/>
      <c r="S1" s="61"/>
    </row>
    <row r="2" spans="1:24" x14ac:dyDescent="0.25">
      <c r="A2" t="s">
        <v>0</v>
      </c>
      <c r="B2" s="41" t="s">
        <v>7</v>
      </c>
      <c r="C2" s="41" t="s">
        <v>8</v>
      </c>
      <c r="D2" s="41" t="s">
        <v>9</v>
      </c>
      <c r="E2" s="41" t="s">
        <v>10</v>
      </c>
      <c r="F2" s="41" t="s">
        <v>11</v>
      </c>
      <c r="G2" s="41" t="s">
        <v>12</v>
      </c>
      <c r="H2" s="41" t="s">
        <v>25</v>
      </c>
      <c r="I2" s="41" t="s">
        <v>26</v>
      </c>
      <c r="J2" s="41" t="s">
        <v>27</v>
      </c>
      <c r="K2" s="41" t="s">
        <v>28</v>
      </c>
      <c r="L2" s="41" t="s">
        <v>29</v>
      </c>
      <c r="M2" s="11"/>
      <c r="S2" s="23" t="s">
        <v>32</v>
      </c>
    </row>
    <row r="3" spans="1:24" ht="18.75" x14ac:dyDescent="0.25">
      <c r="A3" t="s">
        <v>13</v>
      </c>
      <c r="B3" s="43">
        <v>67</v>
      </c>
      <c r="C3" s="42">
        <v>78</v>
      </c>
      <c r="D3" s="43">
        <v>84</v>
      </c>
      <c r="E3" s="42">
        <v>79</v>
      </c>
      <c r="F3" s="43">
        <v>80</v>
      </c>
      <c r="G3" s="46">
        <v>72</v>
      </c>
      <c r="H3" s="44">
        <v>78</v>
      </c>
      <c r="I3" s="45">
        <v>78</v>
      </c>
      <c r="J3" s="44">
        <v>77</v>
      </c>
      <c r="K3" s="45">
        <v>77</v>
      </c>
      <c r="L3" s="44">
        <v>77</v>
      </c>
      <c r="M3" s="40" t="s">
        <v>37</v>
      </c>
      <c r="N3" s="2">
        <f t="shared" ref="N3:N14" si="0">(C4/B3)-1</f>
        <v>0.17910447761194037</v>
      </c>
      <c r="O3" s="2">
        <f t="shared" ref="O3:O14" si="1">(D4/C3)-1</f>
        <v>-1.2820512820512775E-2</v>
      </c>
      <c r="P3" s="2">
        <f t="shared" ref="P3:P14" si="2">(E4/D3)-1</f>
        <v>3.5714285714285809E-2</v>
      </c>
      <c r="Q3" s="2">
        <f t="shared" ref="Q3:Q14" si="3">(F4/E3)-1</f>
        <v>0</v>
      </c>
      <c r="R3" s="2">
        <f t="shared" ref="R3:R14" si="4">(G4/F3)-1</f>
        <v>0.11250000000000004</v>
      </c>
      <c r="S3" s="2">
        <f>AVERAGE(N3:R3)</f>
        <v>6.2899650101142693E-2</v>
      </c>
      <c r="T3" s="2"/>
      <c r="U3" s="2"/>
      <c r="V3" s="2"/>
      <c r="W3" s="2"/>
      <c r="X3" s="2"/>
    </row>
    <row r="4" spans="1:24" ht="18.75" x14ac:dyDescent="0.25">
      <c r="A4">
        <v>1</v>
      </c>
      <c r="B4" s="42">
        <v>97</v>
      </c>
      <c r="C4" s="43">
        <v>79</v>
      </c>
      <c r="D4" s="42">
        <v>77</v>
      </c>
      <c r="E4" s="43">
        <v>87</v>
      </c>
      <c r="F4" s="42">
        <v>79</v>
      </c>
      <c r="G4" s="43">
        <v>89</v>
      </c>
      <c r="H4" s="46">
        <v>72</v>
      </c>
      <c r="I4" s="44">
        <v>78</v>
      </c>
      <c r="J4" s="45">
        <v>78</v>
      </c>
      <c r="K4" s="44">
        <v>77</v>
      </c>
      <c r="L4" s="45">
        <v>77</v>
      </c>
      <c r="M4" s="47" t="s">
        <v>38</v>
      </c>
      <c r="N4" s="2">
        <f t="shared" si="0"/>
        <v>-3.0927835051546393E-2</v>
      </c>
      <c r="O4" s="2">
        <f t="shared" si="1"/>
        <v>0.10126582278481022</v>
      </c>
      <c r="P4" s="2">
        <f t="shared" si="2"/>
        <v>6.4935064935064846E-2</v>
      </c>
      <c r="Q4" s="2">
        <f t="shared" si="3"/>
        <v>5.7471264367816133E-2</v>
      </c>
      <c r="R4" s="2">
        <f t="shared" si="4"/>
        <v>5.0632911392405111E-2</v>
      </c>
      <c r="S4" s="2">
        <f t="shared" ref="S4:S14" si="5">AVERAGE(N4:R4)</f>
        <v>4.8675445685709987E-2</v>
      </c>
    </row>
    <row r="5" spans="1:24" ht="18.75" x14ac:dyDescent="0.25">
      <c r="A5">
        <v>2</v>
      </c>
      <c r="B5" s="43">
        <v>91</v>
      </c>
      <c r="C5" s="42">
        <v>94</v>
      </c>
      <c r="D5" s="43">
        <v>87</v>
      </c>
      <c r="E5" s="42">
        <v>82</v>
      </c>
      <c r="F5" s="43">
        <v>92</v>
      </c>
      <c r="G5" s="42">
        <v>83</v>
      </c>
      <c r="H5" s="43">
        <v>89</v>
      </c>
      <c r="I5" s="46">
        <v>72</v>
      </c>
      <c r="J5" s="44">
        <v>78</v>
      </c>
      <c r="K5" s="45">
        <v>78</v>
      </c>
      <c r="L5" s="44">
        <v>77</v>
      </c>
      <c r="M5" s="47" t="s">
        <v>39</v>
      </c>
      <c r="N5" s="2">
        <f t="shared" si="0"/>
        <v>-6.5934065934065922E-2</v>
      </c>
      <c r="O5" s="2">
        <f t="shared" si="1"/>
        <v>4.2553191489361764E-2</v>
      </c>
      <c r="P5" s="2">
        <f t="shared" si="2"/>
        <v>-5.7471264367816133E-2</v>
      </c>
      <c r="Q5" s="2">
        <f t="shared" si="3"/>
        <v>0.12195121951219523</v>
      </c>
      <c r="R5" s="2">
        <f t="shared" si="4"/>
        <v>-3.2608695652173947E-2</v>
      </c>
      <c r="S5" s="2">
        <f t="shared" si="5"/>
        <v>1.6980770095001985E-3</v>
      </c>
    </row>
    <row r="6" spans="1:24" ht="18.75" x14ac:dyDescent="0.25">
      <c r="A6">
        <v>3</v>
      </c>
      <c r="B6" s="42">
        <v>79</v>
      </c>
      <c r="C6" s="43">
        <v>85</v>
      </c>
      <c r="D6" s="42">
        <v>98</v>
      </c>
      <c r="E6" s="43">
        <v>82</v>
      </c>
      <c r="F6" s="42">
        <v>92</v>
      </c>
      <c r="G6" s="43">
        <v>89</v>
      </c>
      <c r="H6" s="42">
        <v>83</v>
      </c>
      <c r="I6" s="43">
        <v>89</v>
      </c>
      <c r="J6" s="46">
        <v>72</v>
      </c>
      <c r="K6" s="44">
        <v>78</v>
      </c>
      <c r="L6" s="45">
        <v>78</v>
      </c>
      <c r="M6" s="47" t="s">
        <v>40</v>
      </c>
      <c r="N6" s="2">
        <f t="shared" si="0"/>
        <v>0</v>
      </c>
      <c r="O6" s="2">
        <f t="shared" si="1"/>
        <v>0.17647058823529416</v>
      </c>
      <c r="P6" s="2">
        <f t="shared" si="2"/>
        <v>0</v>
      </c>
      <c r="Q6" s="2">
        <f t="shared" si="3"/>
        <v>6.0975609756097615E-2</v>
      </c>
      <c r="R6" s="2">
        <f t="shared" si="4"/>
        <v>8.6956521739130377E-2</v>
      </c>
      <c r="S6" s="2">
        <f t="shared" si="5"/>
        <v>6.488054394610443E-2</v>
      </c>
    </row>
    <row r="7" spans="1:24" ht="18.75" x14ac:dyDescent="0.25">
      <c r="A7">
        <v>4</v>
      </c>
      <c r="B7" s="43">
        <v>94</v>
      </c>
      <c r="C7" s="42">
        <v>79</v>
      </c>
      <c r="D7" s="43">
        <v>100</v>
      </c>
      <c r="E7" s="42">
        <v>98</v>
      </c>
      <c r="F7" s="43">
        <v>87</v>
      </c>
      <c r="G7" s="42">
        <v>100</v>
      </c>
      <c r="H7" s="43">
        <v>89</v>
      </c>
      <c r="I7" s="42">
        <v>83</v>
      </c>
      <c r="J7" s="43">
        <v>89</v>
      </c>
      <c r="K7" s="46">
        <v>72</v>
      </c>
      <c r="L7" s="44">
        <v>78</v>
      </c>
      <c r="M7" s="47" t="s">
        <v>41</v>
      </c>
      <c r="N7" s="2">
        <f t="shared" si="0"/>
        <v>-9.5744680851063801E-2</v>
      </c>
      <c r="O7" s="2">
        <f t="shared" si="1"/>
        <v>-6.3291139240506333E-2</v>
      </c>
      <c r="P7" s="2">
        <f t="shared" si="2"/>
        <v>6.0000000000000053E-2</v>
      </c>
      <c r="Q7" s="2">
        <f t="shared" si="3"/>
        <v>7.1428571428571397E-2</v>
      </c>
      <c r="R7" s="2">
        <f t="shared" si="4"/>
        <v>2.2988505747126409E-2</v>
      </c>
      <c r="S7" s="2">
        <f t="shared" si="5"/>
        <v>-9.2374858317445518E-4</v>
      </c>
    </row>
    <row r="8" spans="1:24" ht="18.75" x14ac:dyDescent="0.25">
      <c r="A8">
        <v>5</v>
      </c>
      <c r="B8" s="42">
        <v>90</v>
      </c>
      <c r="C8" s="43">
        <v>85</v>
      </c>
      <c r="D8" s="42">
        <v>74</v>
      </c>
      <c r="E8" s="43">
        <v>106</v>
      </c>
      <c r="F8" s="42">
        <v>105</v>
      </c>
      <c r="G8" s="43">
        <v>89</v>
      </c>
      <c r="H8" s="42">
        <v>100</v>
      </c>
      <c r="I8" s="43">
        <v>89</v>
      </c>
      <c r="J8" s="42">
        <v>83</v>
      </c>
      <c r="K8" s="43">
        <v>89</v>
      </c>
      <c r="L8" s="46">
        <v>72</v>
      </c>
      <c r="M8" s="47" t="s">
        <v>42</v>
      </c>
      <c r="N8" s="2">
        <f t="shared" si="0"/>
        <v>-1.1111111111111072E-2</v>
      </c>
      <c r="O8" s="2">
        <f t="shared" si="1"/>
        <v>2.3529411764705799E-2</v>
      </c>
      <c r="P8" s="2">
        <f t="shared" si="2"/>
        <v>-2.7027027027026973E-2</v>
      </c>
      <c r="Q8" s="2">
        <f t="shared" si="3"/>
        <v>-9.4339622641509413E-3</v>
      </c>
      <c r="R8" s="2">
        <f t="shared" si="4"/>
        <v>4.7619047619047672E-2</v>
      </c>
      <c r="S8" s="2">
        <f t="shared" si="5"/>
        <v>4.7152717962928971E-3</v>
      </c>
    </row>
    <row r="9" spans="1:24" ht="18.75" x14ac:dyDescent="0.25">
      <c r="A9">
        <v>6</v>
      </c>
      <c r="B9" s="43">
        <v>87</v>
      </c>
      <c r="C9" s="42">
        <v>89</v>
      </c>
      <c r="D9" s="43">
        <v>87</v>
      </c>
      <c r="E9" s="42">
        <v>72</v>
      </c>
      <c r="F9" s="43">
        <v>105</v>
      </c>
      <c r="G9" s="42">
        <v>110</v>
      </c>
      <c r="H9" s="43">
        <v>89</v>
      </c>
      <c r="I9" s="42">
        <v>100</v>
      </c>
      <c r="J9" s="43">
        <v>89</v>
      </c>
      <c r="K9" s="42">
        <v>83</v>
      </c>
      <c r="L9" s="43">
        <v>89</v>
      </c>
      <c r="M9" s="47" t="s">
        <v>43</v>
      </c>
      <c r="N9" s="2">
        <f t="shared" si="0"/>
        <v>-9.1954022988505746E-2</v>
      </c>
      <c r="O9" s="2">
        <f t="shared" si="1"/>
        <v>-3.3707865168539297E-2</v>
      </c>
      <c r="P9" s="2">
        <f t="shared" si="2"/>
        <v>0</v>
      </c>
      <c r="Q9" s="2">
        <f t="shared" si="3"/>
        <v>5.555555555555558E-2</v>
      </c>
      <c r="R9" s="2">
        <f t="shared" si="4"/>
        <v>0</v>
      </c>
      <c r="S9" s="2">
        <f t="shared" si="5"/>
        <v>-1.4021266520297893E-2</v>
      </c>
    </row>
    <row r="10" spans="1:24" ht="18.75" x14ac:dyDescent="0.25">
      <c r="A10">
        <v>7</v>
      </c>
      <c r="B10" s="42">
        <v>124</v>
      </c>
      <c r="C10" s="43">
        <v>79</v>
      </c>
      <c r="D10" s="42">
        <v>86</v>
      </c>
      <c r="E10" s="43">
        <v>87</v>
      </c>
      <c r="F10" s="42">
        <v>76</v>
      </c>
      <c r="G10" s="43">
        <v>105</v>
      </c>
      <c r="H10" s="42">
        <v>110</v>
      </c>
      <c r="I10" s="43">
        <v>89</v>
      </c>
      <c r="J10" s="42">
        <v>100</v>
      </c>
      <c r="K10" s="43">
        <v>89</v>
      </c>
      <c r="L10" s="42">
        <v>83</v>
      </c>
      <c r="M10" s="47" t="s">
        <v>44</v>
      </c>
      <c r="N10" s="2">
        <f t="shared" si="0"/>
        <v>8.0645161290322509E-3</v>
      </c>
      <c r="O10" s="2">
        <f t="shared" si="1"/>
        <v>5.0632911392405111E-2</v>
      </c>
      <c r="P10" s="2">
        <f t="shared" si="2"/>
        <v>4.6511627906976827E-2</v>
      </c>
      <c r="Q10" s="2">
        <f t="shared" si="3"/>
        <v>-2.2988505747126409E-2</v>
      </c>
      <c r="R10" s="2">
        <f t="shared" si="4"/>
        <v>1.3157894736842035E-2</v>
      </c>
      <c r="S10" s="2">
        <f t="shared" si="5"/>
        <v>1.9075688883625964E-2</v>
      </c>
    </row>
    <row r="11" spans="1:24" ht="18.75" x14ac:dyDescent="0.25">
      <c r="A11">
        <v>8</v>
      </c>
      <c r="B11" s="43">
        <v>116</v>
      </c>
      <c r="C11" s="42">
        <v>125</v>
      </c>
      <c r="D11" s="43">
        <v>83</v>
      </c>
      <c r="E11" s="42">
        <v>90</v>
      </c>
      <c r="F11" s="43">
        <v>85</v>
      </c>
      <c r="G11" s="42">
        <v>77</v>
      </c>
      <c r="H11" s="43">
        <v>105</v>
      </c>
      <c r="I11" s="42">
        <v>110</v>
      </c>
      <c r="J11" s="43">
        <v>89</v>
      </c>
      <c r="K11" s="42">
        <v>100</v>
      </c>
      <c r="L11" s="43">
        <v>89</v>
      </c>
      <c r="M11" s="47" t="s">
        <v>45</v>
      </c>
      <c r="N11" s="2">
        <f t="shared" si="0"/>
        <v>-8.6206896551723755E-3</v>
      </c>
      <c r="O11" s="2">
        <f t="shared" si="1"/>
        <v>2.4000000000000021E-2</v>
      </c>
      <c r="P11" s="2">
        <f t="shared" si="2"/>
        <v>-2.4096385542168641E-2</v>
      </c>
      <c r="Q11" s="2">
        <f t="shared" si="3"/>
        <v>4.4444444444444509E-2</v>
      </c>
      <c r="R11" s="2">
        <f t="shared" si="4"/>
        <v>4.705882352941182E-2</v>
      </c>
      <c r="S11" s="2">
        <f t="shared" si="5"/>
        <v>1.6557238555303066E-2</v>
      </c>
    </row>
    <row r="12" spans="1:24" ht="18.75" x14ac:dyDescent="0.25">
      <c r="A12">
        <v>9</v>
      </c>
      <c r="B12" s="42">
        <v>114</v>
      </c>
      <c r="C12" s="43">
        <v>115</v>
      </c>
      <c r="D12" s="42">
        <v>128</v>
      </c>
      <c r="E12" s="43">
        <v>81</v>
      </c>
      <c r="F12" s="42">
        <v>94</v>
      </c>
      <c r="G12" s="43">
        <v>89</v>
      </c>
      <c r="H12" s="42">
        <v>77</v>
      </c>
      <c r="I12" s="43">
        <v>105</v>
      </c>
      <c r="J12" s="42">
        <v>110</v>
      </c>
      <c r="K12" s="43">
        <v>89</v>
      </c>
      <c r="L12" s="42">
        <v>100</v>
      </c>
      <c r="M12" s="47" t="s">
        <v>46</v>
      </c>
      <c r="N12" s="2">
        <f t="shared" si="0"/>
        <v>-7.8947368421052655E-2</v>
      </c>
      <c r="O12" s="2">
        <f t="shared" si="1"/>
        <v>-8.6956521739129933E-3</v>
      </c>
      <c r="P12" s="2">
        <f t="shared" si="2"/>
        <v>-4.6875E-2</v>
      </c>
      <c r="Q12" s="2">
        <f t="shared" si="3"/>
        <v>-1.2345679012345734E-2</v>
      </c>
      <c r="R12" s="2">
        <f t="shared" si="4"/>
        <v>-6.3829787234042534E-2</v>
      </c>
      <c r="S12" s="2">
        <f t="shared" si="5"/>
        <v>-4.2138697368270785E-2</v>
      </c>
    </row>
    <row r="13" spans="1:24" ht="18.75" x14ac:dyDescent="0.25">
      <c r="A13">
        <v>10</v>
      </c>
      <c r="B13" s="43">
        <v>100</v>
      </c>
      <c r="C13" s="42">
        <v>105</v>
      </c>
      <c r="D13" s="43">
        <v>114</v>
      </c>
      <c r="E13" s="42">
        <v>122</v>
      </c>
      <c r="F13" s="43">
        <v>80</v>
      </c>
      <c r="G13" s="42">
        <v>88</v>
      </c>
      <c r="H13" s="43">
        <v>89</v>
      </c>
      <c r="I13" s="42">
        <v>77</v>
      </c>
      <c r="J13" s="43">
        <v>105</v>
      </c>
      <c r="K13" s="42">
        <v>110</v>
      </c>
      <c r="L13" s="43">
        <v>89</v>
      </c>
      <c r="M13" s="47" t="s">
        <v>47</v>
      </c>
      <c r="N13" s="2">
        <f t="shared" si="0"/>
        <v>-0.25</v>
      </c>
      <c r="O13" s="2">
        <f t="shared" si="1"/>
        <v>-0.15238095238095239</v>
      </c>
      <c r="P13" s="2">
        <f t="shared" si="2"/>
        <v>-8.7719298245614086E-2</v>
      </c>
      <c r="Q13" s="2">
        <f t="shared" si="3"/>
        <v>-6.557377049180324E-2</v>
      </c>
      <c r="R13" s="2">
        <f t="shared" si="4"/>
        <v>0</v>
      </c>
      <c r="S13" s="2">
        <f t="shared" si="5"/>
        <v>-0.11113480422367394</v>
      </c>
    </row>
    <row r="14" spans="1:24" ht="18.75" x14ac:dyDescent="0.25">
      <c r="A14">
        <v>11</v>
      </c>
      <c r="B14" s="42">
        <v>95</v>
      </c>
      <c r="C14" s="43">
        <v>75</v>
      </c>
      <c r="D14" s="42">
        <v>89</v>
      </c>
      <c r="E14" s="43">
        <v>104</v>
      </c>
      <c r="F14" s="42">
        <v>114</v>
      </c>
      <c r="G14" s="43">
        <v>80</v>
      </c>
      <c r="H14" s="42">
        <v>88</v>
      </c>
      <c r="I14" s="43">
        <v>89</v>
      </c>
      <c r="J14" s="42">
        <v>77</v>
      </c>
      <c r="K14" s="43">
        <v>105</v>
      </c>
      <c r="L14" s="42">
        <v>110</v>
      </c>
      <c r="M14" s="47" t="s">
        <v>48</v>
      </c>
      <c r="N14" s="2">
        <f t="shared" si="0"/>
        <v>-0.13684210526315788</v>
      </c>
      <c r="O14" s="2">
        <f t="shared" si="1"/>
        <v>4.0000000000000036E-2</v>
      </c>
      <c r="P14" s="2">
        <f t="shared" si="2"/>
        <v>1.1235955056179803E-2</v>
      </c>
      <c r="Q14" s="2">
        <f t="shared" si="3"/>
        <v>-6.7307692307692291E-2</v>
      </c>
      <c r="R14" s="2">
        <f t="shared" si="4"/>
        <v>4.3859649122806932E-2</v>
      </c>
      <c r="S14" s="2">
        <f t="shared" si="5"/>
        <v>-2.181083867837268E-2</v>
      </c>
    </row>
    <row r="15" spans="1:24" ht="18.75" x14ac:dyDescent="0.25">
      <c r="A15" t="s">
        <v>14</v>
      </c>
      <c r="B15" s="43">
        <v>86</v>
      </c>
      <c r="C15" s="42">
        <v>82</v>
      </c>
      <c r="D15" s="43">
        <v>78</v>
      </c>
      <c r="E15" s="42">
        <v>90</v>
      </c>
      <c r="F15" s="43">
        <v>97</v>
      </c>
      <c r="G15" s="42">
        <v>119</v>
      </c>
      <c r="H15" s="43">
        <v>80</v>
      </c>
      <c r="I15" s="42">
        <v>88</v>
      </c>
      <c r="J15" s="43">
        <v>89</v>
      </c>
      <c r="K15" s="42">
        <v>77</v>
      </c>
      <c r="L15" s="43">
        <v>105</v>
      </c>
      <c r="M15" s="47"/>
    </row>
    <row r="17" spans="2:14" x14ac:dyDescent="0.25">
      <c r="M17" s="11"/>
      <c r="N17" s="11"/>
    </row>
    <row r="18" spans="2:14" x14ac:dyDescent="0.25">
      <c r="B18" s="61" t="s">
        <v>50</v>
      </c>
      <c r="C18" s="61"/>
      <c r="D18" s="61"/>
      <c r="E18" s="61"/>
      <c r="F18" s="61"/>
      <c r="G18" s="61"/>
      <c r="M18" s="11"/>
      <c r="N18" s="11"/>
    </row>
    <row r="19" spans="2:14" x14ac:dyDescent="0.25">
      <c r="C19" s="49" t="s">
        <v>25</v>
      </c>
      <c r="D19" s="49" t="s">
        <v>26</v>
      </c>
      <c r="E19" s="49" t="s">
        <v>27</v>
      </c>
      <c r="F19" s="49" t="s">
        <v>28</v>
      </c>
      <c r="G19" s="49" t="s">
        <v>29</v>
      </c>
    </row>
    <row r="20" spans="2:14" x14ac:dyDescent="0.25">
      <c r="B20" s="50" t="s">
        <v>13</v>
      </c>
      <c r="C20" s="48">
        <f>(G3*0.0188)+G3</f>
        <v>73.3536</v>
      </c>
      <c r="D20" s="48">
        <f>(C20*0.0188)+C20</f>
        <v>74.732647679999999</v>
      </c>
      <c r="E20" s="48">
        <f t="shared" ref="E20:G20" si="6">(D20*0.0188)+D20</f>
        <v>76.137621456383997</v>
      </c>
      <c r="F20" s="48">
        <f t="shared" si="6"/>
        <v>77.569008739764016</v>
      </c>
      <c r="G20" s="48">
        <f t="shared" si="6"/>
        <v>79.027306104071585</v>
      </c>
    </row>
    <row r="21" spans="2:14" x14ac:dyDescent="0.25">
      <c r="B21" s="51">
        <v>1</v>
      </c>
      <c r="C21" s="48">
        <f t="shared" ref="C21:C32" si="7">(G3*S3)+G3</f>
        <v>76.528774807282275</v>
      </c>
      <c r="D21" s="48">
        <f t="shared" ref="D21:F32" si="8">(C20*$S3)+C20</f>
        <v>77.967515773659187</v>
      </c>
      <c r="E21" s="48">
        <f t="shared" si="8"/>
        <v>79.433305070203971</v>
      </c>
      <c r="F21" s="48">
        <f t="shared" si="8"/>
        <v>80.926651205523797</v>
      </c>
      <c r="G21" s="48">
        <f t="shared" ref="G21:G32" si="9">(F20*$S4)+F20</f>
        <v>81.344714811570768</v>
      </c>
    </row>
    <row r="22" spans="2:14" x14ac:dyDescent="0.25">
      <c r="B22" s="51">
        <v>2</v>
      </c>
      <c r="C22" s="48">
        <f t="shared" si="7"/>
        <v>93.33211466602819</v>
      </c>
      <c r="D22" s="48">
        <f t="shared" si="8"/>
        <v>80.253847028808067</v>
      </c>
      <c r="E22" s="48">
        <f t="shared" si="8"/>
        <v>81.76261935294967</v>
      </c>
      <c r="F22" s="48">
        <f t="shared" si="8"/>
        <v>83.299756596785116</v>
      </c>
      <c r="G22" s="48">
        <f t="shared" si="9"/>
        <v>81.064070891391736</v>
      </c>
    </row>
    <row r="23" spans="2:14" x14ac:dyDescent="0.25">
      <c r="B23" s="51">
        <v>3</v>
      </c>
      <c r="C23" s="48">
        <f t="shared" si="7"/>
        <v>83.140940391788519</v>
      </c>
      <c r="D23" s="48">
        <f t="shared" si="8"/>
        <v>93.490599784190607</v>
      </c>
      <c r="E23" s="48">
        <f t="shared" si="8"/>
        <v>80.390124241371637</v>
      </c>
      <c r="F23" s="48">
        <f t="shared" si="8"/>
        <v>81.901458577109423</v>
      </c>
      <c r="G23" s="48">
        <f t="shared" si="9"/>
        <v>88.704290115362639</v>
      </c>
    </row>
    <row r="24" spans="2:14" x14ac:dyDescent="0.25">
      <c r="B24" s="51">
        <v>4</v>
      </c>
      <c r="C24" s="48">
        <f t="shared" si="7"/>
        <v>94.774368411203298</v>
      </c>
      <c r="D24" s="48">
        <f t="shared" si="8"/>
        <v>88.535169828598399</v>
      </c>
      <c r="E24" s="48">
        <f t="shared" si="8"/>
        <v>99.556320752036441</v>
      </c>
      <c r="F24" s="48">
        <f t="shared" si="8"/>
        <v>85.605879230046739</v>
      </c>
      <c r="G24" s="48">
        <f t="shared" si="9"/>
        <v>81.825802220788901</v>
      </c>
    </row>
    <row r="25" spans="2:14" x14ac:dyDescent="0.25">
      <c r="B25" s="51">
        <v>5</v>
      </c>
      <c r="C25" s="48">
        <f t="shared" si="7"/>
        <v>99.907625141682558</v>
      </c>
      <c r="D25" s="48">
        <f t="shared" si="8"/>
        <v>94.686820722662191</v>
      </c>
      <c r="E25" s="48">
        <f t="shared" si="8"/>
        <v>88.453385590908127</v>
      </c>
      <c r="F25" s="48">
        <f t="shared" si="8"/>
        <v>99.464355741795686</v>
      </c>
      <c r="G25" s="48">
        <f t="shared" si="9"/>
        <v>86.009534217977034</v>
      </c>
    </row>
    <row r="26" spans="2:14" x14ac:dyDescent="0.25">
      <c r="B26" s="51">
        <v>6</v>
      </c>
      <c r="C26" s="48">
        <f t="shared" si="7"/>
        <v>89.419659189870075</v>
      </c>
      <c r="D26" s="48">
        <f t="shared" si="8"/>
        <v>100.37871674874773</v>
      </c>
      <c r="E26" s="48">
        <f t="shared" si="8"/>
        <v>95.133294817896399</v>
      </c>
      <c r="F26" s="48">
        <f t="shared" si="8"/>
        <v>88.87046734527155</v>
      </c>
      <c r="G26" s="48">
        <f t="shared" si="9"/>
        <v>98.069739500670252</v>
      </c>
    </row>
    <row r="27" spans="2:14" x14ac:dyDescent="0.25">
      <c r="B27" s="51">
        <v>7</v>
      </c>
      <c r="C27" s="48">
        <f t="shared" si="7"/>
        <v>108.45766068276723</v>
      </c>
      <c r="D27" s="48">
        <f t="shared" si="8"/>
        <v>88.165882316214706</v>
      </c>
      <c r="E27" s="48">
        <f t="shared" si="8"/>
        <v>98.971280008248058</v>
      </c>
      <c r="F27" s="48">
        <f t="shared" si="8"/>
        <v>93.799405536300597</v>
      </c>
      <c r="G27" s="48">
        <f t="shared" si="9"/>
        <v>90.565732731292385</v>
      </c>
    </row>
    <row r="28" spans="2:14" x14ac:dyDescent="0.25">
      <c r="B28" s="51">
        <v>8</v>
      </c>
      <c r="C28" s="48">
        <f t="shared" si="7"/>
        <v>107.00294733278072</v>
      </c>
      <c r="D28" s="48">
        <f t="shared" si="8"/>
        <v>110.52656527499757</v>
      </c>
      <c r="E28" s="48">
        <f t="shared" si="8"/>
        <v>89.847707257429192</v>
      </c>
      <c r="F28" s="48">
        <f t="shared" si="8"/>
        <v>100.85922535409964</v>
      </c>
      <c r="G28" s="48">
        <f t="shared" si="9"/>
        <v>95.352464670110734</v>
      </c>
    </row>
    <row r="29" spans="2:14" x14ac:dyDescent="0.25">
      <c r="B29" s="51">
        <v>9</v>
      </c>
      <c r="C29" s="48">
        <f t="shared" si="7"/>
        <v>78.274907368758335</v>
      </c>
      <c r="D29" s="48">
        <f t="shared" si="8"/>
        <v>108.7746206578901</v>
      </c>
      <c r="E29" s="48">
        <f t="shared" si="8"/>
        <v>112.35657998295397</v>
      </c>
      <c r="F29" s="48">
        <f t="shared" si="8"/>
        <v>91.335337180137486</v>
      </c>
      <c r="G29" s="48">
        <f t="shared" si="9"/>
        <v>96.609148980105005</v>
      </c>
    </row>
    <row r="30" spans="2:14" x14ac:dyDescent="0.25">
      <c r="B30" s="51">
        <v>10</v>
      </c>
      <c r="C30" s="48">
        <f t="shared" si="7"/>
        <v>85.249655934223895</v>
      </c>
      <c r="D30" s="48">
        <f t="shared" si="8"/>
        <v>74.9765047356168</v>
      </c>
      <c r="E30" s="48">
        <f t="shared" si="8"/>
        <v>104.19099983663881</v>
      </c>
      <c r="F30" s="48">
        <f t="shared" si="8"/>
        <v>107.62202006171836</v>
      </c>
      <c r="G30" s="48">
        <f t="shared" si="9"/>
        <v>81.184802363919658</v>
      </c>
    </row>
    <row r="31" spans="2:14" x14ac:dyDescent="0.25">
      <c r="B31" s="51">
        <v>11</v>
      </c>
      <c r="C31" s="48">
        <f t="shared" si="7"/>
        <v>78.220137228316688</v>
      </c>
      <c r="D31" s="48">
        <f t="shared" si="8"/>
        <v>75.775452111838362</v>
      </c>
      <c r="E31" s="48">
        <f t="shared" si="8"/>
        <v>66.644005560448662</v>
      </c>
      <c r="F31" s="48">
        <f t="shared" si="8"/>
        <v>92.611753467925112</v>
      </c>
      <c r="G31" s="48">
        <f t="shared" si="9"/>
        <v>105.27469354391164</v>
      </c>
    </row>
    <row r="32" spans="2:14" x14ac:dyDescent="0.25">
      <c r="B32" s="51" t="s">
        <v>14</v>
      </c>
      <c r="C32" s="59">
        <f t="shared" si="7"/>
        <v>78.255132905730193</v>
      </c>
      <c r="D32" s="60">
        <f t="shared" si="8"/>
        <v>76.514090433829693</v>
      </c>
      <c r="E32" s="60">
        <f t="shared" si="8"/>
        <v>74.122725950046302</v>
      </c>
      <c r="F32" s="60">
        <f t="shared" si="8"/>
        <v>65.190443906289147</v>
      </c>
      <c r="G32" s="60">
        <f t="shared" si="9"/>
        <v>92.611753467925112</v>
      </c>
    </row>
    <row r="33" spans="2:7" x14ac:dyDescent="0.25">
      <c r="B33" s="52" t="s">
        <v>49</v>
      </c>
      <c r="C33" s="25">
        <f>SUM(C20:C32)</f>
        <v>1145.9175240604322</v>
      </c>
      <c r="D33" s="25">
        <f t="shared" ref="D33:G33" si="10">SUM(D20:D32)</f>
        <v>1144.7784330970533</v>
      </c>
      <c r="E33" s="25">
        <f t="shared" si="10"/>
        <v>1146.9999698775155</v>
      </c>
      <c r="F33" s="25">
        <f t="shared" si="10"/>
        <v>1149.0557629427665</v>
      </c>
      <c r="G33" s="25">
        <f t="shared" si="10"/>
        <v>1157.6440536190976</v>
      </c>
    </row>
  </sheetData>
  <mergeCells count="2">
    <mergeCell ref="B18:G18"/>
    <mergeCell ref="N1:S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OVERSTAKE Kyle L</dc:creator>
  <cp:lastModifiedBy>Andy Grzeskowiak</cp:lastModifiedBy>
  <dcterms:created xsi:type="dcterms:W3CDTF">2025-12-23T18:27:59Z</dcterms:created>
  <dcterms:modified xsi:type="dcterms:W3CDTF">2026-04-16T15:51:38Z</dcterms:modified>
</cp:coreProperties>
</file>